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O:\ABT2\Ref27\Allgemein\Futtermittelhilfe 2026\LEL\Berechnungsprogramm\"/>
    </mc:Choice>
  </mc:AlternateContent>
  <xr:revisionPtr revIDLastSave="0" documentId="13_ncr:1_{A9CFC108-06C1-4062-8B80-235B7AD0D99E}" xr6:coauthVersionLast="47" xr6:coauthVersionMax="47" xr10:uidLastSave="{00000000-0000-0000-0000-000000000000}"/>
  <workbookProtection workbookAlgorithmName="SHA-512" workbookHashValue="neHdjk7DiNsYnehoIzTcitrhpQTZgMCrzqzjKJCgf6gxMO4E7u5ojrJ56rlnN5kD/jg1Qq/d4SHzBN3+Q+kbbA==" workbookSaltValue="dfPtcsJJpb9060sv6v9avg==" workbookSpinCount="100000" lockStructure="1"/>
  <bookViews>
    <workbookView xWindow="28680" yWindow="-120" windowWidth="29040" windowHeight="17520" tabRatio="741" xr2:uid="{F837B97F-3DCC-402C-AEF9-65F2FF621498}"/>
  </bookViews>
  <sheets>
    <sheet name="Anlage 1" sheetId="1" r:id="rId1"/>
    <sheet name="Berechnung Ernteverlust" sheetId="2" r:id="rId2"/>
    <sheet name="Plausibilisierung Futterbedarf" sheetId="6" r:id="rId3"/>
    <sheet name="Futterzukauf 2026" sheetId="5" r:id="rId4"/>
    <sheet name="Futterverkauf 2026" sheetId="8" r:id="rId5"/>
    <sheet name="Futterzukauf 2025" sheetId="7" r:id="rId6"/>
    <sheet name="Futterverkauf 2025" sheetId="9" r:id="rId7"/>
    <sheet name="Fördersätze" sheetId="10" state="hidden" r:id="rId8"/>
    <sheet name="Stammdaten Berechnung" sheetId="3" state="veryHidden" r:id="rId9"/>
  </sheets>
  <definedNames>
    <definedName name="Ämter">'Stammdaten Berechnung'!$K$5:$L$41</definedName>
    <definedName name="_xlnm.Print_Area" localSheetId="0">'Anlage 1'!$A$1:$D$51</definedName>
    <definedName name="_xlnm.Print_Area" localSheetId="1">'Berechnung Ernteverlust'!$A$1:$H$45</definedName>
    <definedName name="_xlnm.Print_Area" localSheetId="7">Fördersätze!$A$1:$D$5</definedName>
    <definedName name="_xlnm.Print_Area" localSheetId="6">'Futterverkauf 2025'!$A$1:$F$42</definedName>
    <definedName name="_xlnm.Print_Area" localSheetId="4">'Futterverkauf 2026'!$A$1:$F$42</definedName>
    <definedName name="_xlnm.Print_Area" localSheetId="5">'Futterzukauf 2025'!$A$1:$F$44</definedName>
    <definedName name="_xlnm.Print_Area" localSheetId="3">'Futterzukauf 2026'!$A$1:$Q$43</definedName>
    <definedName name="_xlnm.Print_Area" localSheetId="2">'Plausibilisierung Futterbedarf'!$A$1:$H$18</definedName>
    <definedName name="Erntekosten">'Futterzukauf 2026'!$P$31</definedName>
    <definedName name="Ertrag25">'Berechnung Ernteverlust'!$B$32</definedName>
    <definedName name="Ertrag26">'Berechnung Ernteverlust'!$F$32</definedName>
    <definedName name="ErtragErwartet">'Berechnung Ernteverlust'!$C$32</definedName>
    <definedName name="Fläche25">'Berechnung Ernteverlust'!$D$32</definedName>
    <definedName name="Fläche26">'Berechnung Ernteverlust'!$E$32</definedName>
    <definedName name="Fördersatz">Fördersätze!$C$4</definedName>
    <definedName name="Futterkosten">'Futterzukauf 2026'!$F$31</definedName>
    <definedName name="Futtermangel26">'Plausibilisierung Futterbedarf'!$G$8</definedName>
    <definedName name="MaxSchadenssumme">Fördersätze!$C$3</definedName>
    <definedName name="MErnteersparnis">'Stammdaten Berechnung'!$G$17</definedName>
    <definedName name="MTMGehalt">'Stammdaten Berechnung'!$F$6:$G$9</definedName>
    <definedName name="TK20bis100">'Stammdaten Berechnung'!$G$13</definedName>
    <definedName name="TK2bis20">'Stammdaten Berechnung'!$G$12</definedName>
    <definedName name="TKüber100">'Stammdaten Berechnung'!$G$14</definedName>
    <definedName name="Transport3">'Futterzukauf 2026'!$M$31</definedName>
    <definedName name="Transportkosten">'Futterzukauf 2026'!$O$31</definedName>
    <definedName name="TransportkostenF">'Futterzukauf 2026'!$L$31</definedName>
    <definedName name="Verkauf25">'Plausibilisierung Futterbedarf'!$F$7</definedName>
    <definedName name="Verkauf26">'Plausibilisierung Futterbedarf'!$F$8</definedName>
    <definedName name="Verlust">'Berechnung Ernteverlust'!$H$32</definedName>
    <definedName name="VerlustProzent">'Berechnung Ernteverlust'!$G$32</definedName>
    <definedName name="Zukauf25">'Plausibilisierung Futterbedarf'!$E$7</definedName>
    <definedName name="ZulässigerVerkauf">'Anlage 1'!$B$20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3" i="5" l="1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7" i="5"/>
  <c r="B31" i="1"/>
  <c r="C31" i="2" l="1"/>
  <c r="F31" i="2" s="1"/>
  <c r="C30" i="2"/>
  <c r="F30" i="2" s="1"/>
  <c r="C29" i="2"/>
  <c r="F29" i="2" s="1"/>
  <c r="C28" i="2"/>
  <c r="F28" i="2" s="1"/>
  <c r="C27" i="2"/>
  <c r="F27" i="2" s="1"/>
  <c r="C26" i="2"/>
  <c r="F26" i="2" s="1"/>
  <c r="C25" i="2"/>
  <c r="F25" i="2" s="1"/>
  <c r="C24" i="2"/>
  <c r="F24" i="2" s="1"/>
  <c r="C23" i="2"/>
  <c r="F23" i="2" s="1"/>
  <c r="C22" i="2"/>
  <c r="F22" i="2" s="1"/>
  <c r="C21" i="2"/>
  <c r="F21" i="2" s="1"/>
  <c r="C20" i="2"/>
  <c r="F20" i="2" s="1"/>
  <c r="C19" i="2"/>
  <c r="F19" i="2" s="1"/>
  <c r="C18" i="2"/>
  <c r="F18" i="2" s="1"/>
  <c r="H18" i="2" s="1"/>
  <c r="C17" i="2"/>
  <c r="F17" i="2" s="1"/>
  <c r="C16" i="2"/>
  <c r="F16" i="2" s="1"/>
  <c r="C15" i="2"/>
  <c r="F15" i="2" s="1"/>
  <c r="C14" i="2"/>
  <c r="F14" i="2" s="1"/>
  <c r="C13" i="2"/>
  <c r="F13" i="2" s="1"/>
  <c r="C12" i="2"/>
  <c r="F12" i="2" s="1"/>
  <c r="C11" i="2"/>
  <c r="F11" i="2" s="1"/>
  <c r="C10" i="2"/>
  <c r="F10" i="2" s="1"/>
  <c r="C7" i="2"/>
  <c r="F7" i="2" s="1"/>
  <c r="C8" i="2"/>
  <c r="F8" i="2" s="1"/>
  <c r="C6" i="2"/>
  <c r="F6" i="2" s="1"/>
  <c r="B4" i="1"/>
  <c r="E30" i="9"/>
  <c r="F30" i="9" s="1"/>
  <c r="E29" i="9"/>
  <c r="F29" i="9" s="1"/>
  <c r="E28" i="9"/>
  <c r="F28" i="9" s="1"/>
  <c r="E27" i="9"/>
  <c r="F27" i="9" s="1"/>
  <c r="E26" i="9"/>
  <c r="F26" i="9" s="1"/>
  <c r="E25" i="9"/>
  <c r="F25" i="9" s="1"/>
  <c r="E24" i="9"/>
  <c r="F24" i="9" s="1"/>
  <c r="E23" i="9"/>
  <c r="F23" i="9" s="1"/>
  <c r="E22" i="9"/>
  <c r="F22" i="9" s="1"/>
  <c r="E21" i="9"/>
  <c r="F21" i="9" s="1"/>
  <c r="E20" i="9"/>
  <c r="F20" i="9" s="1"/>
  <c r="E19" i="9"/>
  <c r="F19" i="9" s="1"/>
  <c r="E18" i="9"/>
  <c r="F18" i="9" s="1"/>
  <c r="E17" i="9"/>
  <c r="F17" i="9" s="1"/>
  <c r="E16" i="9"/>
  <c r="F16" i="9" s="1"/>
  <c r="E15" i="9"/>
  <c r="F15" i="9" s="1"/>
  <c r="E14" i="9"/>
  <c r="F14" i="9" s="1"/>
  <c r="F13" i="9"/>
  <c r="E13" i="9"/>
  <c r="E12" i="9"/>
  <c r="F12" i="9" s="1"/>
  <c r="E11" i="9"/>
  <c r="F11" i="9" s="1"/>
  <c r="E10" i="9"/>
  <c r="F10" i="9" s="1"/>
  <c r="E9" i="9"/>
  <c r="F9" i="9" s="1"/>
  <c r="E8" i="9"/>
  <c r="F8" i="9" s="1"/>
  <c r="E7" i="9"/>
  <c r="F7" i="9" s="1"/>
  <c r="E6" i="9"/>
  <c r="F6" i="9" s="1"/>
  <c r="E30" i="8"/>
  <c r="F30" i="8" s="1"/>
  <c r="E29" i="8"/>
  <c r="F29" i="8" s="1"/>
  <c r="E28" i="8"/>
  <c r="F28" i="8" s="1"/>
  <c r="E27" i="8"/>
  <c r="F27" i="8" s="1"/>
  <c r="E26" i="8"/>
  <c r="F26" i="8" s="1"/>
  <c r="E25" i="8"/>
  <c r="F25" i="8" s="1"/>
  <c r="E24" i="8"/>
  <c r="F24" i="8" s="1"/>
  <c r="E23" i="8"/>
  <c r="F23" i="8" s="1"/>
  <c r="E22" i="8"/>
  <c r="F22" i="8" s="1"/>
  <c r="E21" i="8"/>
  <c r="F21" i="8" s="1"/>
  <c r="E20" i="8"/>
  <c r="F20" i="8" s="1"/>
  <c r="E19" i="8"/>
  <c r="F19" i="8" s="1"/>
  <c r="E18" i="8"/>
  <c r="F18" i="8" s="1"/>
  <c r="E17" i="8"/>
  <c r="F17" i="8" s="1"/>
  <c r="E16" i="8"/>
  <c r="F16" i="8" s="1"/>
  <c r="E15" i="8"/>
  <c r="F15" i="8" s="1"/>
  <c r="E14" i="8"/>
  <c r="F14" i="8" s="1"/>
  <c r="E13" i="8"/>
  <c r="F13" i="8" s="1"/>
  <c r="E12" i="8"/>
  <c r="F12" i="8" s="1"/>
  <c r="E11" i="8"/>
  <c r="F11" i="8" s="1"/>
  <c r="E10" i="8"/>
  <c r="F10" i="8" s="1"/>
  <c r="E9" i="8"/>
  <c r="F9" i="8" s="1"/>
  <c r="E8" i="8"/>
  <c r="F8" i="8" s="1"/>
  <c r="E7" i="8"/>
  <c r="F7" i="8" s="1"/>
  <c r="E6" i="8"/>
  <c r="F6" i="8" s="1"/>
  <c r="E12" i="1"/>
  <c r="F31" i="9" l="1"/>
  <c r="F7" i="6" s="1"/>
  <c r="F31" i="8"/>
  <c r="F8" i="6" s="1"/>
  <c r="M17" i="5" l="1"/>
  <c r="I22" i="5"/>
  <c r="K22" i="5" s="1"/>
  <c r="I21" i="5"/>
  <c r="K21" i="5" s="1"/>
  <c r="I20" i="5"/>
  <c r="K20" i="5" s="1"/>
  <c r="I19" i="5"/>
  <c r="K19" i="5" s="1"/>
  <c r="I18" i="5"/>
  <c r="K18" i="5" s="1"/>
  <c r="I17" i="5"/>
  <c r="K17" i="5" s="1"/>
  <c r="I16" i="5"/>
  <c r="K16" i="5" s="1"/>
  <c r="I15" i="5"/>
  <c r="K15" i="5" s="1"/>
  <c r="E12" i="7"/>
  <c r="F12" i="7" s="1"/>
  <c r="E13" i="7"/>
  <c r="F13" i="7" s="1"/>
  <c r="E14" i="7"/>
  <c r="F14" i="7" s="1"/>
  <c r="E15" i="7"/>
  <c r="F15" i="7" s="1"/>
  <c r="E16" i="7"/>
  <c r="F16" i="7" s="1"/>
  <c r="E17" i="7"/>
  <c r="F17" i="7" s="1"/>
  <c r="E18" i="7"/>
  <c r="F18" i="7" s="1"/>
  <c r="E19" i="7"/>
  <c r="F19" i="7" s="1"/>
  <c r="E20" i="7"/>
  <c r="F20" i="7" s="1"/>
  <c r="E21" i="7"/>
  <c r="F21" i="7" s="1"/>
  <c r="E22" i="7"/>
  <c r="F22" i="7" s="1"/>
  <c r="E23" i="7"/>
  <c r="F23" i="7" s="1"/>
  <c r="E24" i="7"/>
  <c r="F24" i="7" s="1"/>
  <c r="Q9" i="5"/>
  <c r="Q10" i="5"/>
  <c r="Q11" i="5"/>
  <c r="Q12" i="5"/>
  <c r="Q28" i="5"/>
  <c r="Q29" i="5"/>
  <c r="Q30" i="5"/>
  <c r="E7" i="7"/>
  <c r="E8" i="7"/>
  <c r="E9" i="7"/>
  <c r="E10" i="7"/>
  <c r="E11" i="7"/>
  <c r="E25" i="7"/>
  <c r="E26" i="7"/>
  <c r="E27" i="7"/>
  <c r="E28" i="7"/>
  <c r="E29" i="7"/>
  <c r="E30" i="7"/>
  <c r="E6" i="7"/>
  <c r="B21" i="1"/>
  <c r="B29" i="1"/>
  <c r="I6" i="5"/>
  <c r="K6" i="5" s="1"/>
  <c r="I7" i="5"/>
  <c r="K7" i="5" s="1"/>
  <c r="Q7" i="5" s="1"/>
  <c r="I8" i="5"/>
  <c r="I9" i="5"/>
  <c r="I10" i="5"/>
  <c r="I11" i="5"/>
  <c r="I12" i="5"/>
  <c r="I13" i="5"/>
  <c r="I14" i="5"/>
  <c r="K14" i="5" s="1"/>
  <c r="I23" i="5"/>
  <c r="K23" i="5" s="1"/>
  <c r="I24" i="5"/>
  <c r="K24" i="5" s="1"/>
  <c r="I25" i="5"/>
  <c r="K25" i="5" s="1"/>
  <c r="I26" i="5"/>
  <c r="K26" i="5" s="1"/>
  <c r="I27" i="5"/>
  <c r="I28" i="5"/>
  <c r="I29" i="5"/>
  <c r="I30" i="5"/>
  <c r="E32" i="2"/>
  <c r="D32" i="2"/>
  <c r="P24" i="5" l="1"/>
  <c r="M24" i="5"/>
  <c r="M23" i="5"/>
  <c r="P23" i="5"/>
  <c r="P7" i="5"/>
  <c r="M7" i="5"/>
  <c r="P14" i="5"/>
  <c r="M14" i="5"/>
  <c r="P11" i="5"/>
  <c r="M11" i="5"/>
  <c r="P15" i="5"/>
  <c r="M15" i="5"/>
  <c r="O30" i="5"/>
  <c r="M30" i="5"/>
  <c r="P30" i="5"/>
  <c r="M10" i="5"/>
  <c r="P10" i="5"/>
  <c r="P16" i="5"/>
  <c r="M16" i="5"/>
  <c r="P29" i="5"/>
  <c r="M29" i="5"/>
  <c r="P9" i="5"/>
  <c r="M9" i="5"/>
  <c r="P17" i="5"/>
  <c r="P28" i="5"/>
  <c r="M28" i="5"/>
  <c r="M18" i="5"/>
  <c r="P18" i="5"/>
  <c r="P19" i="5"/>
  <c r="M19" i="5"/>
  <c r="P20" i="5"/>
  <c r="M20" i="5"/>
  <c r="P13" i="5"/>
  <c r="M13" i="5"/>
  <c r="P12" i="5"/>
  <c r="M12" i="5"/>
  <c r="P27" i="5"/>
  <c r="M27" i="5"/>
  <c r="M26" i="5"/>
  <c r="P26" i="5"/>
  <c r="M25" i="5"/>
  <c r="P25" i="5"/>
  <c r="M21" i="5"/>
  <c r="P21" i="5"/>
  <c r="P22" i="5"/>
  <c r="M22" i="5"/>
  <c r="Q6" i="5"/>
  <c r="O6" i="5" s="1"/>
  <c r="D38" i="1"/>
  <c r="E30" i="1"/>
  <c r="O15" i="5"/>
  <c r="O16" i="5"/>
  <c r="O23" i="5"/>
  <c r="O11" i="5"/>
  <c r="O10" i="5"/>
  <c r="O29" i="5"/>
  <c r="O9" i="5"/>
  <c r="O28" i="5"/>
  <c r="O27" i="5"/>
  <c r="O26" i="5"/>
  <c r="O25" i="5"/>
  <c r="O17" i="5"/>
  <c r="O18" i="5"/>
  <c r="O19" i="5"/>
  <c r="O24" i="5"/>
  <c r="O7" i="5"/>
  <c r="O14" i="5"/>
  <c r="O20" i="5"/>
  <c r="O21" i="5"/>
  <c r="O13" i="5"/>
  <c r="O12" i="5"/>
  <c r="O22" i="5"/>
  <c r="F30" i="7"/>
  <c r="F29" i="7"/>
  <c r="F28" i="7"/>
  <c r="F27" i="7"/>
  <c r="F26" i="7"/>
  <c r="F25" i="7"/>
  <c r="F11" i="7"/>
  <c r="F10" i="7"/>
  <c r="F9" i="7"/>
  <c r="F8" i="7"/>
  <c r="F7" i="7"/>
  <c r="F6" i="7"/>
  <c r="P6" i="5" l="1"/>
  <c r="M6" i="5"/>
  <c r="F31" i="7"/>
  <c r="E7" i="6" s="1"/>
  <c r="H27" i="2"/>
  <c r="H28" i="2"/>
  <c r="H29" i="2"/>
  <c r="H30" i="2"/>
  <c r="H31" i="2"/>
  <c r="C7" i="6"/>
  <c r="K8" i="5"/>
  <c r="K9" i="5"/>
  <c r="K10" i="5"/>
  <c r="K11" i="5"/>
  <c r="K12" i="5"/>
  <c r="K13" i="5"/>
  <c r="K27" i="5"/>
  <c r="K28" i="5"/>
  <c r="K29" i="5"/>
  <c r="K30" i="5"/>
  <c r="Q8" i="5" l="1"/>
  <c r="B22" i="1"/>
  <c r="E8" i="6"/>
  <c r="B32" i="2"/>
  <c r="C32" i="2"/>
  <c r="B16" i="1"/>
  <c r="C4" i="2"/>
  <c r="C8" i="6"/>
  <c r="H10" i="2"/>
  <c r="H11" i="2"/>
  <c r="H12" i="2"/>
  <c r="H13" i="2"/>
  <c r="H14" i="2"/>
  <c r="H16" i="2"/>
  <c r="H17" i="2"/>
  <c r="H19" i="2"/>
  <c r="H20" i="2"/>
  <c r="H22" i="2"/>
  <c r="H23" i="2"/>
  <c r="H24" i="2"/>
  <c r="H25" i="2"/>
  <c r="H26" i="2"/>
  <c r="M8" i="5" l="1"/>
  <c r="M31" i="5" s="1"/>
  <c r="P8" i="5"/>
  <c r="L31" i="5"/>
  <c r="G31" i="5"/>
  <c r="O8" i="5"/>
  <c r="O31" i="5" s="1"/>
  <c r="P31" i="5"/>
  <c r="K31" i="5"/>
  <c r="B26" i="1" s="1"/>
  <c r="H15" i="2"/>
  <c r="H21" i="2"/>
  <c r="D7" i="6"/>
  <c r="G7" i="6" s="1"/>
  <c r="H7" i="6" s="1"/>
  <c r="H8" i="2"/>
  <c r="F32" i="2" l="1"/>
  <c r="H6" i="2"/>
  <c r="G32" i="2"/>
  <c r="H7" i="2"/>
  <c r="H32" i="2" l="1"/>
  <c r="B20" i="1"/>
  <c r="B25" i="1"/>
  <c r="B37" i="1" s="1"/>
  <c r="B17" i="1"/>
  <c r="B18" i="1"/>
  <c r="D8" i="6"/>
  <c r="G8" i="6" s="1"/>
  <c r="H8" i="6" s="1"/>
  <c r="B19" i="1" l="1"/>
  <c r="B23" i="1" s="1"/>
  <c r="B27" i="1"/>
  <c r="B24" i="1"/>
  <c r="K40" i="5"/>
  <c r="E33" i="1" l="1"/>
  <c r="K35" i="5"/>
  <c r="E26" i="1"/>
  <c r="F31" i="5" l="1"/>
  <c r="E36" i="5"/>
  <c r="B33" i="1" l="1"/>
  <c r="B35" i="1" s="1"/>
  <c r="B36" i="1" l="1"/>
  <c r="E36" i="1"/>
  <c r="B38" i="1"/>
  <c r="B5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Bader, Achim (LEL-SG)</author>
  </authors>
  <commentList>
    <comment ref="A31" authorId="0" shapeId="0" xr:uid="{3A1672A0-1FED-4CAE-8902-1121203AEDAA}">
      <text>
        <r>
          <rPr>
            <b/>
            <sz val="9"/>
            <color indexed="81"/>
            <rFont val="Segoe UI"/>
            <charset val="1"/>
          </rPr>
          <t>bei überwiegender Futtergrundelage Mais</t>
        </r>
      </text>
    </comment>
    <comment ref="A36" authorId="0" shapeId="0" xr:uid="{2463CD3E-942F-454B-9778-DE66A2B86AE3}">
      <text>
        <r>
          <rPr>
            <sz val="9"/>
            <color indexed="81"/>
            <rFont val="Segoe UI"/>
            <family val="2"/>
          </rPr>
          <t xml:space="preserve">bis zu 100.000 €, unter Vorbehalt der zur Verfügung stehenden Haushaltsmittel und der tatsächlich eingegangenen Anträge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Bader, Achim (LEL-SG)</author>
  </authors>
  <commentList>
    <comment ref="D5" authorId="0" shapeId="0" xr:uid="{C65C785E-321B-40B7-A01E-CF5E5A9D7A28}">
      <text>
        <r>
          <rPr>
            <b/>
            <sz val="9"/>
            <color indexed="81"/>
            <rFont val="Segoe UI"/>
            <charset val="1"/>
          </rPr>
          <t>laut GA</t>
        </r>
      </text>
    </comment>
    <comment ref="E5" authorId="0" shapeId="0" xr:uid="{CB7151B7-9C9E-418E-8BB4-2A15384BD50D}">
      <text>
        <r>
          <rPr>
            <b/>
            <sz val="9"/>
            <color indexed="81"/>
            <rFont val="Segoe UI"/>
            <charset val="1"/>
          </rPr>
          <t>laut GA</t>
        </r>
      </text>
    </comment>
    <comment ref="C32" authorId="0" shapeId="0" xr:uid="{DC64D4DD-2E86-4335-A41C-F7B0A19271FC}">
      <text>
        <r>
          <rPr>
            <b/>
            <sz val="9"/>
            <color indexed="81"/>
            <rFont val="Segoe UI"/>
            <charset val="1"/>
          </rPr>
          <t>Grundlage der Berechnung des Ertragsverlustes 2026</t>
        </r>
      </text>
    </comment>
    <comment ref="B33" authorId="0" shapeId="0" xr:uid="{E449927A-7D56-46AB-A2C6-CCD18688472F}">
      <text>
        <r>
          <rPr>
            <b/>
            <sz val="9"/>
            <color indexed="81"/>
            <rFont val="Segoe UI"/>
            <charset val="1"/>
          </rPr>
          <t>zur Plausibilisierung der Versorgung der Tierhaltung in Vorjahr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C33" authorId="0" shapeId="0" xr:uid="{AC4E3B77-AE90-41B5-A6B9-C8C63D405034}">
      <text>
        <r>
          <rPr>
            <b/>
            <sz val="9"/>
            <color indexed="81"/>
            <rFont val="Segoe UI"/>
            <family val="2"/>
          </rPr>
          <t>Fläche 2026 * Referenzertrag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Bader, Achim (LEL-SG)</author>
  </authors>
  <commentList>
    <comment ref="F6" authorId="0" shapeId="0" xr:uid="{438F119F-3003-4D82-9EE1-42A0523C81DF}">
      <text>
        <r>
          <rPr>
            <b/>
            <sz val="9"/>
            <color indexed="81"/>
            <rFont val="Segoe UI"/>
            <family val="2"/>
          </rPr>
          <t>zur Plausibilisierung des Futterbedarfes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Bader, Achim (LEL-SG)</author>
  </authors>
  <commentList>
    <comment ref="A5" authorId="0" shapeId="0" xr:uid="{94460944-69A4-4FCA-A9F6-C2D7E25ACE32}">
      <text>
        <r>
          <rPr>
            <b/>
            <sz val="9"/>
            <color indexed="81"/>
            <rFont val="Segoe UI"/>
            <family val="2"/>
          </rPr>
          <t>freiwillige Angabe</t>
        </r>
      </text>
    </comment>
    <comment ref="C5" authorId="0" shapeId="0" xr:uid="{BC78BBBF-D3FE-4227-9C52-043149AC0CD1}">
      <text>
        <r>
          <rPr>
            <sz val="9"/>
            <color indexed="81"/>
            <rFont val="Segoe UI"/>
            <family val="2"/>
          </rPr>
          <t>Beihilfeberechtigt mit Lieferdatum ab 1.7.2026</t>
        </r>
      </text>
    </comment>
    <comment ref="D5" authorId="0" shapeId="0" xr:uid="{1C15512F-DBDB-4EF5-8FAC-EF2D25AEEC6C}">
      <text>
        <r>
          <rPr>
            <sz val="9"/>
            <color indexed="81"/>
            <rFont val="Segoe UI"/>
            <family val="2"/>
          </rPr>
          <t xml:space="preserve">Beihilfeberechtigt mit Rechnungsdatum bis 31.01.2027
</t>
        </r>
      </text>
    </comment>
    <comment ref="I5" authorId="0" shapeId="0" xr:uid="{91F833AB-C5D8-4CB3-91A8-79C8E4206C96}">
      <text>
        <r>
          <rPr>
            <b/>
            <sz val="9"/>
            <color indexed="81"/>
            <rFont val="Segoe UI"/>
            <family val="2"/>
          </rPr>
          <t xml:space="preserve">TM-Gehalt Grobfutter
</t>
        </r>
        <r>
          <rPr>
            <sz val="9"/>
            <color indexed="81"/>
            <rFont val="Segoe UI"/>
            <family val="2"/>
          </rPr>
          <t xml:space="preserve">frisch          18%
silierfähig   35%
getrockne t 86 %
</t>
        </r>
      </text>
    </comment>
    <comment ref="J5" authorId="0" shapeId="0" xr:uid="{A1E9EDAD-83B8-4F90-8A0E-1515885A5AE2}">
      <text>
        <r>
          <rPr>
            <sz val="9"/>
            <color indexed="81"/>
            <rFont val="Segoe UI"/>
            <family val="2"/>
          </rPr>
          <t>stehend ab Feld -&gt; Rechnungbetrag ohne Ernte- und Transportkosten
geerntet ab Hof/Feld (Ballen) -&gt; Rechnungbetrag enthält Erntekosten, aber ohne Transportkosten
frei Hof - &gt; Rechnungsbetrag enthält Ernte- und Transportkosten</t>
        </r>
      </text>
    </comment>
    <comment ref="L5" authorId="0" shapeId="0" xr:uid="{79E0EDA2-32E4-4E1F-8AE0-F47472A11864}">
      <text>
        <r>
          <rPr>
            <b/>
            <sz val="9"/>
            <color indexed="81"/>
            <rFont val="Segoe UI"/>
            <family val="2"/>
          </rPr>
          <t>In separater Rechung ausgewisene Kosten für Fremdtransporte (z.B. Spedition)</t>
        </r>
      </text>
    </comment>
    <comment ref="O5" authorId="0" shapeId="0" xr:uid="{2B6615EA-CC62-4355-9A92-32DE2F34A60D}">
      <text>
        <r>
          <rPr>
            <sz val="9"/>
            <color indexed="81"/>
            <rFont val="Segoe UI"/>
            <charset val="1"/>
          </rPr>
          <t xml:space="preserve">nur bei Lieferbedingungen "stehend ab Feld" oder
"geerntet ab Hof/Feld (Ballen)"
</t>
        </r>
      </text>
    </comment>
    <comment ref="P5" authorId="0" shapeId="0" xr:uid="{32133579-1FBF-4B03-B36E-D889FC89BBF5}">
      <text>
        <r>
          <rPr>
            <sz val="9"/>
            <color indexed="81"/>
            <rFont val="Segoe UI"/>
            <charset val="1"/>
          </rPr>
          <t xml:space="preserve">nur bei Lieferbedingung "geerntet ab Hof/Feld" oder "frei Hof"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Bader, Achim (LEL-SG)</author>
  </authors>
  <commentList>
    <comment ref="A5" authorId="0" shapeId="0" xr:uid="{2AAA6501-0332-4837-96F9-C6E7CD4BB5FC}">
      <text>
        <r>
          <rPr>
            <b/>
            <sz val="9"/>
            <color indexed="81"/>
            <rFont val="Segoe UI"/>
            <family val="2"/>
          </rPr>
          <t>freiwillige Angabe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Bader, Achim (LEL-SG)</author>
  </authors>
  <commentList>
    <comment ref="A5" authorId="0" shapeId="0" xr:uid="{2A3D2FD0-B4A2-4B3C-A512-3F38B14FF826}">
      <text>
        <r>
          <rPr>
            <b/>
            <sz val="9"/>
            <color indexed="81"/>
            <rFont val="Segoe UI"/>
            <family val="2"/>
          </rPr>
          <t>freiwillige Angabe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Bader, Achim (LEL-SG)</author>
  </authors>
  <commentList>
    <comment ref="A5" authorId="0" shapeId="0" xr:uid="{0DB26900-997C-4A54-A24B-A4CD129D4FB1}">
      <text>
        <r>
          <rPr>
            <b/>
            <sz val="9"/>
            <color indexed="81"/>
            <rFont val="Segoe UI"/>
            <family val="2"/>
          </rPr>
          <t>freiwillige Angabe</t>
        </r>
      </text>
    </comment>
  </commentList>
</comments>
</file>

<file path=xl/sharedStrings.xml><?xml version="1.0" encoding="utf-8"?>
<sst xmlns="http://schemas.openxmlformats.org/spreadsheetml/2006/main" count="288" uniqueCount="182">
  <si>
    <t xml:space="preserve">Silomais </t>
  </si>
  <si>
    <t>niedrig</t>
  </si>
  <si>
    <t>mittel</t>
  </si>
  <si>
    <t>hoch</t>
  </si>
  <si>
    <t xml:space="preserve">Ackerfutter </t>
  </si>
  <si>
    <t>Kleegras/Luzernegras (50:50)</t>
  </si>
  <si>
    <t>3 Schnitte</t>
  </si>
  <si>
    <t>4 Schnitte</t>
  </si>
  <si>
    <t>5 Schnitte</t>
  </si>
  <si>
    <t>Ackergras</t>
  </si>
  <si>
    <t>6 Schnitte</t>
  </si>
  <si>
    <t>Weide</t>
  </si>
  <si>
    <t>Heu</t>
  </si>
  <si>
    <t>2 Schnitte</t>
  </si>
  <si>
    <t>Referenzerträge Dürrehilfe 2026</t>
  </si>
  <si>
    <t>Bewirtschaftungsform</t>
  </si>
  <si>
    <t>Futtermittel</t>
  </si>
  <si>
    <t>GPS</t>
  </si>
  <si>
    <t>Ertrag 2026</t>
  </si>
  <si>
    <t xml:space="preserve">Ertragsniveau </t>
  </si>
  <si>
    <t>Referenzertrag (dt TM/ha)</t>
  </si>
  <si>
    <t>Ertrag 2026 (dt TM/ha)</t>
  </si>
  <si>
    <t>Dürreverluste (%)</t>
  </si>
  <si>
    <t>Grobfutterarten</t>
  </si>
  <si>
    <t>Dürreverluste (dt TM)</t>
  </si>
  <si>
    <t>Anbaufläche 2025</t>
  </si>
  <si>
    <t>Anbaufläche 2026</t>
  </si>
  <si>
    <t>Verluste in %</t>
  </si>
  <si>
    <t>Ertragsverlust 2026</t>
  </si>
  <si>
    <t>Gesamtertrag 2025</t>
  </si>
  <si>
    <t>Erwarteter Ertrag 2026 (Fläche 2026 * Referenzertrag)</t>
  </si>
  <si>
    <t>Futterbilanz</t>
  </si>
  <si>
    <t>Futterzukauf 2026</t>
  </si>
  <si>
    <t>Name</t>
  </si>
  <si>
    <t>ökologisch</t>
  </si>
  <si>
    <t>TM Gehalt</t>
  </si>
  <si>
    <t>Futterbedarf für die Tierhaltung (dt TM)</t>
  </si>
  <si>
    <t>Futtererzeugung (dt TM)</t>
  </si>
  <si>
    <t>Futterzukauf (dt TM)</t>
  </si>
  <si>
    <t>Menge (dt FM)</t>
  </si>
  <si>
    <t>Menge (dt TM)</t>
  </si>
  <si>
    <t>konventionell</t>
  </si>
  <si>
    <t>Lieferbedingungen</t>
  </si>
  <si>
    <t>evtl Kürzung um 50% wenn keine Versicherung gegen Hagel</t>
  </si>
  <si>
    <t>Lieferdatum</t>
  </si>
  <si>
    <t>Rechnungsbetrag (netto)</t>
  </si>
  <si>
    <r>
      <t xml:space="preserve">Referenzertrag für Dürrehilfe 2026 
</t>
    </r>
    <r>
      <rPr>
        <b/>
        <sz val="8"/>
        <color theme="1"/>
        <rFont val="Arial"/>
        <family val="2"/>
      </rPr>
      <t>dt TM/ha (brutto)</t>
    </r>
  </si>
  <si>
    <t>Klee/Luzerne</t>
  </si>
  <si>
    <t xml:space="preserve">hoch </t>
  </si>
  <si>
    <r>
      <t xml:space="preserve">Grünland 
</t>
    </r>
    <r>
      <rPr>
        <sz val="8"/>
        <color theme="1"/>
        <rFont val="Arial"/>
        <family val="2"/>
      </rPr>
      <t>(Grünfutter/Silage)</t>
    </r>
  </si>
  <si>
    <t xml:space="preserve">extensiv ungünstig </t>
  </si>
  <si>
    <t>extensiv günstig</t>
  </si>
  <si>
    <t>intensiv ungünstig</t>
  </si>
  <si>
    <t>intensiv günstig</t>
  </si>
  <si>
    <r>
      <t xml:space="preserve">Mähweide </t>
    </r>
    <r>
      <rPr>
        <sz val="9"/>
        <color theme="1"/>
        <rFont val="Arial"/>
        <family val="2"/>
      </rPr>
      <t>(2 Nutzung)</t>
    </r>
  </si>
  <si>
    <t>auf Basis des 3 jährigen Mittels</t>
  </si>
  <si>
    <t>TM- Gehalte Grobfutter</t>
  </si>
  <si>
    <t>dürrebedingter 
Zukauf gesamt (dt TM)</t>
  </si>
  <si>
    <t>Futterzukauf 2025</t>
  </si>
  <si>
    <t>regulärer 
Zukauf gesamt (dt TM)</t>
  </si>
  <si>
    <t>Quelle: LAZBW</t>
  </si>
  <si>
    <t>Zuwendungsbetrag</t>
  </si>
  <si>
    <t>Zuwendungsdatum</t>
  </si>
  <si>
    <t>Fläche laut GA 2025 (ha)</t>
  </si>
  <si>
    <t>Datum</t>
  </si>
  <si>
    <t>Futterbedarf (dt TM/RGV&amp;Jahr)</t>
  </si>
  <si>
    <t>Tierbestand (RGV) laut GA</t>
  </si>
  <si>
    <t>20-100</t>
  </si>
  <si>
    <t>über 100</t>
  </si>
  <si>
    <t>dt TM</t>
  </si>
  <si>
    <t>%</t>
  </si>
  <si>
    <t>Ertragsverlust</t>
  </si>
  <si>
    <t>Zulässiger Futterverkauf</t>
  </si>
  <si>
    <t>Futterverkauf gesamt 2026</t>
  </si>
  <si>
    <t>Berücksichtigungsfähiger Ertragsverlust 2026</t>
  </si>
  <si>
    <t>Rechnungsdatum</t>
  </si>
  <si>
    <t>Transportkosten</t>
  </si>
  <si>
    <t>2-20</t>
  </si>
  <si>
    <t>Ernteersparnis</t>
  </si>
  <si>
    <t>€/dt FM</t>
  </si>
  <si>
    <t>€/(dt/km)</t>
  </si>
  <si>
    <t>regulärer Zukauf</t>
  </si>
  <si>
    <t>€</t>
  </si>
  <si>
    <t>Hinweise</t>
  </si>
  <si>
    <t xml:space="preserve">Plausibilisierung Futterbedarf </t>
  </si>
  <si>
    <t>Unterschrift Antragssteller</t>
  </si>
  <si>
    <t>anderweitig erhaltene Leistungen (Versicherung etc.)</t>
  </si>
  <si>
    <t>max Förderfähig (dt TM)</t>
  </si>
  <si>
    <t>Erwarteter Ertrag 2026</t>
  </si>
  <si>
    <t>Beihilfe</t>
  </si>
  <si>
    <t>Dürrebedingter Futterverluste 2026</t>
  </si>
  <si>
    <t>Dürrebedingter Futterzukauf 2026</t>
  </si>
  <si>
    <t>Futtergrundlage überwiegend Mais (&gt;50%)</t>
  </si>
  <si>
    <t>Fläche laut GA 2026 (ha)</t>
  </si>
  <si>
    <t>Biogasanlage vorhanden?</t>
  </si>
  <si>
    <t>dürrebedingte Ernteverluste  2026</t>
  </si>
  <si>
    <t>Futterverkauf/Verwendung Biogas (dt TM)</t>
  </si>
  <si>
    <t>Frischgras</t>
  </si>
  <si>
    <t>Silage (Gras/Mais)</t>
  </si>
  <si>
    <t>Rechnungsnummer</t>
  </si>
  <si>
    <t>förderfähige Dürrebedingter Futterzukauf 2026</t>
  </si>
  <si>
    <t>Beihilfeberechtigter Futterzukauf 2026</t>
  </si>
  <si>
    <t>erforderlicher regulärer Zukauf</t>
  </si>
  <si>
    <t>Beihilfesatz</t>
  </si>
  <si>
    <t>tatsächlicher Ertrag 2026</t>
  </si>
  <si>
    <t>Summe Rechungsbeträge 
beihilfefähiger Zukäufe</t>
  </si>
  <si>
    <t>förderfähig?</t>
  </si>
  <si>
    <t xml:space="preserve">max 50%, unter Vorbehalt der zur Verfügung stehenden Haushaltsmittel und der tatsächlich eingegangenen Anträge </t>
  </si>
  <si>
    <t>Zuständiges Amt</t>
  </si>
  <si>
    <t>Ämter</t>
  </si>
  <si>
    <t>08</t>
  </si>
  <si>
    <t>LRA Ostalbkreis ULB</t>
  </si>
  <si>
    <t>LRA Rems-Murr-Kreis ULB</t>
  </si>
  <si>
    <t>LRA Main-Tauber-Kreis</t>
  </si>
  <si>
    <t>LRA Göppingen ULB</t>
  </si>
  <si>
    <t>LRA Heidenheim ULB</t>
  </si>
  <si>
    <t>LRA Heilbronn</t>
  </si>
  <si>
    <t>LRA Böblingen</t>
  </si>
  <si>
    <t>LRA Ludwigsburg</t>
  </si>
  <si>
    <t>LRA Esslingen ULB</t>
  </si>
  <si>
    <t>LRA Hohenlohekreis ULB</t>
  </si>
  <si>
    <t>LRA Schwäbisch Hall</t>
  </si>
  <si>
    <t>LRA Rastatt</t>
  </si>
  <si>
    <t>LRA Freudenstadt</t>
  </si>
  <si>
    <t>LRA Karlsruhe Dezernat V</t>
  </si>
  <si>
    <t>LRA Rhein-Neckar-Kreis</t>
  </si>
  <si>
    <t>LRA Neckar-Odenwald-Kreis</t>
  </si>
  <si>
    <t>LRA Enzkreis</t>
  </si>
  <si>
    <t>LRA Calw</t>
  </si>
  <si>
    <t>LRA Schwarzwald-Baar-Kreis</t>
  </si>
  <si>
    <t>LRA Emmendingen</t>
  </si>
  <si>
    <t>LRA Breisgau-Hochschwarzwald ULB (Fachbereich 580 LW)</t>
  </si>
  <si>
    <t>LRA Breisgau-Hochschwarzwald ULB</t>
  </si>
  <si>
    <t>LRA Lörrach ULB</t>
  </si>
  <si>
    <t>LRA Ortenaukreis</t>
  </si>
  <si>
    <t>LRA Konstanz</t>
  </si>
  <si>
    <t>LRA Rottweil ULB</t>
  </si>
  <si>
    <t>LRA Tuttlingen</t>
  </si>
  <si>
    <t>LRA Waldshut</t>
  </si>
  <si>
    <t>LRA Zollernalbkreis</t>
  </si>
  <si>
    <t>LRA Biberach</t>
  </si>
  <si>
    <t>LRA Ravensburg ULB</t>
  </si>
  <si>
    <t>LRA Reutlingen ULB</t>
  </si>
  <si>
    <t>LRA Tübingen</t>
  </si>
  <si>
    <t>LRA Sigmaringen ULB</t>
  </si>
  <si>
    <t>LRA Bodenseekreis</t>
  </si>
  <si>
    <t>LRA Alb-Donau-Kreis ULB</t>
  </si>
  <si>
    <t>Betrieb</t>
  </si>
  <si>
    <t>Straße, Nr</t>
  </si>
  <si>
    <t>PLZ, Ort</t>
  </si>
  <si>
    <t>Unternehmens-Nr</t>
  </si>
  <si>
    <t>Amts-ID</t>
  </si>
  <si>
    <t xml:space="preserve">Eingangsdatum ULB </t>
  </si>
  <si>
    <t>Silomais gegen Hagel versichert?</t>
  </si>
  <si>
    <t>Mähweide (2 Nutzung)</t>
  </si>
  <si>
    <t>anrechenbare Transportkosten (€) 
durch Dritte</t>
  </si>
  <si>
    <t>anrechenbare 
Transportkosten (€)</t>
  </si>
  <si>
    <t>eingesparte 
Erntekosten</t>
  </si>
  <si>
    <t>Fördersätze/-grenzen</t>
  </si>
  <si>
    <t>Maximale Schadenssumme</t>
  </si>
  <si>
    <t>Fördersatz</t>
  </si>
  <si>
    <t>Futterverkauf 2026</t>
  </si>
  <si>
    <t>Verkauf gesamt (dt TM)</t>
  </si>
  <si>
    <t>Futterverkauf 2025</t>
  </si>
  <si>
    <t xml:space="preserve">Anlage 1: Berechnungsprogramm zur Futtermittelhilfe </t>
  </si>
  <si>
    <t>Lieferant</t>
  </si>
  <si>
    <t>Abnehmer</t>
  </si>
  <si>
    <r>
      <t xml:space="preserve">Hinweis: Hier sind alle </t>
    </r>
    <r>
      <rPr>
        <b/>
        <sz val="10"/>
        <color rgb="FFFF0000"/>
        <rFont val="Arial"/>
        <family val="2"/>
      </rPr>
      <t>Grobfutterzukäufe</t>
    </r>
    <r>
      <rPr>
        <sz val="10"/>
        <color rgb="FFFF0000"/>
        <rFont val="Arial"/>
        <family val="2"/>
      </rPr>
      <t xml:space="preserve"> im Jahr 2026 auszuweisen. </t>
    </r>
  </si>
  <si>
    <t>Art des Grobfutterzukaufes</t>
  </si>
  <si>
    <t>Grünland 
(Grünfutter/Heu/Silage)</t>
  </si>
  <si>
    <t>Transportkosten
durch Dritte (€)</t>
  </si>
  <si>
    <t>Eigentransport
einfache Entfernung (km)</t>
  </si>
  <si>
    <t>Transportkosten
über 2 km</t>
  </si>
  <si>
    <r>
      <t xml:space="preserve">Die Ordnungsmäßigkeit des Zuwendungsbetrags in untenstehender Höhe wird durch die </t>
    </r>
    <r>
      <rPr>
        <sz val="12"/>
        <color rgb="FFFF0000"/>
        <rFont val="Arial"/>
        <family val="2"/>
      </rPr>
      <t xml:space="preserve">untere Landwirtschaftsbehörde (ULB) </t>
    </r>
    <r>
      <rPr>
        <sz val="12"/>
        <color theme="1"/>
        <rFont val="Arial"/>
        <family val="2"/>
      </rPr>
      <t xml:space="preserve">bestätigt. </t>
    </r>
  </si>
  <si>
    <t>Berechnung plausibilisiert durch ULB</t>
  </si>
  <si>
    <t>Angaben plausibilisiert durch ULB</t>
  </si>
  <si>
    <t>eingesparte Transportkosten bei Fremdtransport</t>
  </si>
  <si>
    <t>eingesparte Erntekosten</t>
  </si>
  <si>
    <t>Silomais</t>
  </si>
  <si>
    <t>Jahr</t>
  </si>
  <si>
    <t>Version 1.1</t>
  </si>
  <si>
    <t>V. 22.10.26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</si>
</sst>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00\ 000\ 0000"/>
  </numFmts>
  <fonts count="32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10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theme="5" tint="-0.249977111117893"/>
      <name val="Arial"/>
      <family val="2"/>
    </font>
    <font>
      <b/>
      <sz val="16"/>
      <color theme="1"/>
      <name val="Arial"/>
      <family val="2"/>
    </font>
    <font>
      <b/>
      <sz val="9"/>
      <color indexed="81"/>
      <name val="Segoe UI"/>
      <family val="2"/>
    </font>
    <font>
      <b/>
      <sz val="10"/>
      <name val="Arial"/>
      <family val="2"/>
    </font>
    <font>
      <sz val="9"/>
      <color indexed="81"/>
      <name val="Segoe UI"/>
      <family val="2"/>
    </font>
    <font>
      <sz val="10"/>
      <color theme="0"/>
      <name val="Arial"/>
      <family val="2"/>
    </font>
    <font>
      <b/>
      <sz val="16"/>
      <color rgb="FFFF0000"/>
      <name val="Arial"/>
      <family val="2"/>
    </font>
    <font>
      <sz val="10"/>
      <color rgb="FF000000"/>
      <name val="Arial"/>
      <family val="2"/>
    </font>
    <font>
      <sz val="10"/>
      <color theme="1"/>
      <name val="Segoe UI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i/>
      <sz val="12"/>
      <color rgb="FFFF0000"/>
      <name val="Arial"/>
      <family val="2"/>
    </font>
    <font>
      <i/>
      <sz val="12"/>
      <color theme="1"/>
      <name val="Arial"/>
      <family val="2"/>
    </font>
    <font>
      <b/>
      <i/>
      <sz val="12"/>
      <color rgb="FFFF0000"/>
      <name val="Arial"/>
      <family val="2"/>
    </font>
    <font>
      <b/>
      <sz val="12"/>
      <color rgb="FFFF0000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230">
    <xf numFmtId="0" fontId="0" fillId="0" borderId="0" xfId="0"/>
    <xf numFmtId="0" fontId="4" fillId="0" borderId="0" xfId="0" applyFont="1"/>
    <xf numFmtId="0" fontId="1" fillId="2" borderId="0" xfId="0" applyFont="1" applyFill="1"/>
    <xf numFmtId="0" fontId="1" fillId="4" borderId="0" xfId="0" applyFont="1" applyFill="1"/>
    <xf numFmtId="0" fontId="1" fillId="0" borderId="0" xfId="0" applyFont="1"/>
    <xf numFmtId="0" fontId="2" fillId="0" borderId="0" xfId="0" applyFont="1"/>
    <xf numFmtId="0" fontId="5" fillId="0" borderId="0" xfId="0" applyFont="1"/>
    <xf numFmtId="0" fontId="0" fillId="0" borderId="0" xfId="0" applyFill="1"/>
    <xf numFmtId="0" fontId="6" fillId="0" borderId="0" xfId="0" applyFont="1"/>
    <xf numFmtId="0" fontId="0" fillId="0" borderId="0" xfId="0" applyBorder="1"/>
    <xf numFmtId="1" fontId="0" fillId="0" borderId="0" xfId="0" applyNumberFormat="1"/>
    <xf numFmtId="0" fontId="9" fillId="0" borderId="0" xfId="0" applyFont="1"/>
    <xf numFmtId="0" fontId="0" fillId="0" borderId="0" xfId="0" quotePrefix="1" applyFill="1"/>
    <xf numFmtId="0" fontId="1" fillId="5" borderId="9" xfId="0" applyFont="1" applyFill="1" applyBorder="1" applyAlignment="1">
      <alignment vertical="top"/>
    </xf>
    <xf numFmtId="0" fontId="1" fillId="5" borderId="7" xfId="0" applyFont="1" applyFill="1" applyBorder="1" applyAlignment="1">
      <alignment vertical="top"/>
    </xf>
    <xf numFmtId="0" fontId="1" fillId="5" borderId="8" xfId="0" applyFont="1" applyFill="1" applyBorder="1" applyAlignment="1">
      <alignment vertical="top" wrapText="1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0" fillId="0" borderId="2" xfId="0" applyBorder="1"/>
    <xf numFmtId="0" fontId="6" fillId="0" borderId="2" xfId="0" applyFont="1" applyBorder="1" applyAlignment="1">
      <alignment horizontal="center" vertical="center"/>
    </xf>
    <xf numFmtId="0" fontId="2" fillId="0" borderId="10" xfId="0" applyFont="1" applyBorder="1"/>
    <xf numFmtId="0" fontId="0" fillId="0" borderId="3" xfId="0" applyBorder="1"/>
    <xf numFmtId="0" fontId="6" fillId="0" borderId="3" xfId="0" applyFont="1" applyBorder="1" applyAlignment="1">
      <alignment horizontal="center" vertical="center"/>
    </xf>
    <xf numFmtId="0" fontId="0" fillId="0" borderId="4" xfId="0" applyBorder="1"/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14" fillId="0" borderId="0" xfId="0" applyFont="1"/>
    <xf numFmtId="0" fontId="1" fillId="0" borderId="0" xfId="0" applyFont="1" applyAlignment="1">
      <alignment wrapText="1"/>
    </xf>
    <xf numFmtId="164" fontId="0" fillId="0" borderId="0" xfId="0" applyNumberFormat="1"/>
    <xf numFmtId="0" fontId="0" fillId="0" borderId="15" xfId="0" applyBorder="1"/>
    <xf numFmtId="0" fontId="2" fillId="0" borderId="0" xfId="0" applyFont="1" applyFill="1"/>
    <xf numFmtId="17" fontId="0" fillId="0" borderId="0" xfId="0" quotePrefix="1" applyNumberFormat="1"/>
    <xf numFmtId="0" fontId="14" fillId="6" borderId="0" xfId="0" applyFont="1" applyFill="1"/>
    <xf numFmtId="0" fontId="0" fillId="6" borderId="0" xfId="0" applyFill="1"/>
    <xf numFmtId="2" fontId="1" fillId="0" borderId="0" xfId="0" applyNumberFormat="1" applyFont="1" applyAlignment="1">
      <alignment wrapText="1"/>
    </xf>
    <xf numFmtId="0" fontId="19" fillId="0" borderId="0" xfId="0" applyFont="1"/>
    <xf numFmtId="0" fontId="0" fillId="0" borderId="16" xfId="0" applyBorder="1"/>
    <xf numFmtId="0" fontId="1" fillId="0" borderId="16" xfId="0" applyFont="1" applyBorder="1"/>
    <xf numFmtId="4" fontId="1" fillId="0" borderId="16" xfId="0" applyNumberFormat="1" applyFont="1" applyBorder="1"/>
    <xf numFmtId="0" fontId="16" fillId="0" borderId="16" xfId="0" applyFont="1" applyBorder="1"/>
    <xf numFmtId="0" fontId="2" fillId="0" borderId="16" xfId="0" applyFont="1" applyFill="1" applyBorder="1"/>
    <xf numFmtId="0" fontId="2" fillId="0" borderId="16" xfId="0" applyFont="1" applyBorder="1"/>
    <xf numFmtId="1" fontId="2" fillId="0" borderId="16" xfId="0" applyNumberFormat="1" applyFont="1" applyBorder="1"/>
    <xf numFmtId="0" fontId="0" fillId="0" borderId="18" xfId="0" applyFill="1" applyBorder="1"/>
    <xf numFmtId="0" fontId="0" fillId="3" borderId="18" xfId="0" applyFill="1" applyBorder="1" applyProtection="1">
      <protection locked="0"/>
    </xf>
    <xf numFmtId="0" fontId="0" fillId="0" borderId="18" xfId="0" applyBorder="1"/>
    <xf numFmtId="0" fontId="0" fillId="3" borderId="20" xfId="0" applyFill="1" applyBorder="1" applyProtection="1">
      <protection locked="0"/>
    </xf>
    <xf numFmtId="0" fontId="0" fillId="0" borderId="20" xfId="0" applyBorder="1"/>
    <xf numFmtId="0" fontId="6" fillId="3" borderId="22" xfId="0" applyFont="1" applyFill="1" applyBorder="1" applyProtection="1">
      <protection locked="0"/>
    </xf>
    <xf numFmtId="14" fontId="6" fillId="3" borderId="22" xfId="0" applyNumberFormat="1" applyFont="1" applyFill="1" applyBorder="1" applyProtection="1">
      <protection locked="0"/>
    </xf>
    <xf numFmtId="4" fontId="6" fillId="3" borderId="22" xfId="0" applyNumberFormat="1" applyFont="1" applyFill="1" applyBorder="1" applyProtection="1">
      <protection locked="0"/>
    </xf>
    <xf numFmtId="0" fontId="0" fillId="0" borderId="22" xfId="0" applyFill="1" applyBorder="1"/>
    <xf numFmtId="0" fontId="0" fillId="3" borderId="22" xfId="0" applyFill="1" applyBorder="1" applyProtection="1">
      <protection locked="0"/>
    </xf>
    <xf numFmtId="4" fontId="0" fillId="0" borderId="22" xfId="0" applyNumberFormat="1" applyFill="1" applyBorder="1"/>
    <xf numFmtId="0" fontId="0" fillId="0" borderId="17" xfId="0" quotePrefix="1" applyBorder="1"/>
    <xf numFmtId="0" fontId="6" fillId="3" borderId="23" xfId="0" applyFont="1" applyFill="1" applyBorder="1" applyProtection="1">
      <protection locked="0"/>
    </xf>
    <xf numFmtId="14" fontId="6" fillId="3" borderId="23" xfId="0" applyNumberFormat="1" applyFont="1" applyFill="1" applyBorder="1" applyProtection="1">
      <protection locked="0"/>
    </xf>
    <xf numFmtId="4" fontId="6" fillId="3" borderId="23" xfId="0" applyNumberFormat="1" applyFont="1" applyFill="1" applyBorder="1" applyProtection="1">
      <protection locked="0"/>
    </xf>
    <xf numFmtId="0" fontId="0" fillId="0" borderId="23" xfId="0" applyFill="1" applyBorder="1"/>
    <xf numFmtId="0" fontId="0" fillId="3" borderId="23" xfId="0" applyFill="1" applyBorder="1" applyProtection="1">
      <protection locked="0"/>
    </xf>
    <xf numFmtId="4" fontId="0" fillId="0" borderId="23" xfId="0" applyNumberFormat="1" applyFill="1" applyBorder="1"/>
    <xf numFmtId="0" fontId="0" fillId="0" borderId="23" xfId="0" applyBorder="1"/>
    <xf numFmtId="0" fontId="0" fillId="0" borderId="19" xfId="0" quotePrefix="1" applyBorder="1"/>
    <xf numFmtId="0" fontId="6" fillId="3" borderId="24" xfId="0" applyFont="1" applyFill="1" applyBorder="1" applyProtection="1">
      <protection locked="0"/>
    </xf>
    <xf numFmtId="14" fontId="6" fillId="3" borderId="24" xfId="0" applyNumberFormat="1" applyFont="1" applyFill="1" applyBorder="1" applyProtection="1">
      <protection locked="0"/>
    </xf>
    <xf numFmtId="4" fontId="6" fillId="3" borderId="24" xfId="0" applyNumberFormat="1" applyFont="1" applyFill="1" applyBorder="1" applyProtection="1">
      <protection locked="0"/>
    </xf>
    <xf numFmtId="0" fontId="0" fillId="0" borderId="24" xfId="0" applyFill="1" applyBorder="1"/>
    <xf numFmtId="0" fontId="0" fillId="3" borderId="24" xfId="0" applyFill="1" applyBorder="1" applyProtection="1">
      <protection locked="0"/>
    </xf>
    <xf numFmtId="4" fontId="0" fillId="0" borderId="24" xfId="0" applyNumberFormat="1" applyFill="1" applyBorder="1"/>
    <xf numFmtId="0" fontId="0" fillId="0" borderId="21" xfId="0" quotePrefix="1" applyBorder="1"/>
    <xf numFmtId="0" fontId="1" fillId="0" borderId="15" xfId="0" applyFont="1" applyBorder="1"/>
    <xf numFmtId="0" fontId="1" fillId="0" borderId="15" xfId="0" applyFont="1" applyFill="1" applyBorder="1"/>
    <xf numFmtId="0" fontId="16" fillId="0" borderId="15" xfId="0" applyFont="1" applyBorder="1"/>
    <xf numFmtId="0" fontId="16" fillId="0" borderId="15" xfId="0" applyFont="1" applyFill="1" applyBorder="1"/>
    <xf numFmtId="0" fontId="0" fillId="3" borderId="26" xfId="0" applyFill="1" applyBorder="1" applyProtection="1">
      <protection locked="0"/>
    </xf>
    <xf numFmtId="0" fontId="0" fillId="0" borderId="26" xfId="0" applyFill="1" applyBorder="1"/>
    <xf numFmtId="0" fontId="0" fillId="0" borderId="27" xfId="0" applyFill="1" applyBorder="1"/>
    <xf numFmtId="0" fontId="0" fillId="0" borderId="19" xfId="0" applyFill="1" applyBorder="1"/>
    <xf numFmtId="0" fontId="0" fillId="0" borderId="21" xfId="0" applyFill="1" applyBorder="1"/>
    <xf numFmtId="0" fontId="1" fillId="0" borderId="15" xfId="0" applyFont="1" applyFill="1" applyBorder="1" applyAlignment="1">
      <alignment vertical="top"/>
    </xf>
    <xf numFmtId="0" fontId="0" fillId="0" borderId="26" xfId="0" applyBorder="1"/>
    <xf numFmtId="0" fontId="0" fillId="0" borderId="27" xfId="0" applyBorder="1"/>
    <xf numFmtId="0" fontId="3" fillId="0" borderId="31" xfId="0" applyFont="1" applyBorder="1" applyAlignment="1">
      <alignment horizontal="left" vertical="top"/>
    </xf>
    <xf numFmtId="0" fontId="0" fillId="0" borderId="19" xfId="0" applyBorder="1"/>
    <xf numFmtId="0" fontId="0" fillId="0" borderId="31" xfId="0" applyBorder="1" applyAlignment="1">
      <alignment horizontal="left" vertical="top" wrapText="1"/>
    </xf>
    <xf numFmtId="0" fontId="0" fillId="0" borderId="31" xfId="0" applyBorder="1" applyAlignment="1">
      <alignment horizontal="left" vertical="top"/>
    </xf>
    <xf numFmtId="0" fontId="0" fillId="0" borderId="31" xfId="0" applyFill="1" applyBorder="1" applyAlignment="1">
      <alignment wrapText="1"/>
    </xf>
    <xf numFmtId="0" fontId="0" fillId="0" borderId="31" xfId="0" applyFill="1" applyBorder="1"/>
    <xf numFmtId="0" fontId="6" fillId="0" borderId="18" xfId="0" applyFont="1" applyBorder="1"/>
    <xf numFmtId="164" fontId="0" fillId="0" borderId="18" xfId="0" applyNumberFormat="1" applyBorder="1"/>
    <xf numFmtId="0" fontId="6" fillId="0" borderId="20" xfId="0" applyFont="1" applyBorder="1"/>
    <xf numFmtId="1" fontId="0" fillId="0" borderId="20" xfId="0" applyNumberFormat="1" applyFill="1" applyBorder="1"/>
    <xf numFmtId="164" fontId="0" fillId="0" borderId="20" xfId="0" applyNumberFormat="1" applyBorder="1"/>
    <xf numFmtId="14" fontId="18" fillId="0" borderId="0" xfId="0" applyNumberFormat="1" applyFont="1"/>
    <xf numFmtId="4" fontId="20" fillId="0" borderId="23" xfId="0" applyNumberFormat="1" applyFont="1" applyBorder="1"/>
    <xf numFmtId="0" fontId="20" fillId="0" borderId="23" xfId="0" applyFont="1" applyBorder="1"/>
    <xf numFmtId="0" fontId="20" fillId="0" borderId="0" xfId="0" applyFont="1"/>
    <xf numFmtId="0" fontId="20" fillId="0" borderId="15" xfId="0" applyFont="1" applyBorder="1"/>
    <xf numFmtId="0" fontId="0" fillId="3" borderId="29" xfId="0" applyFill="1" applyBorder="1" applyProtection="1">
      <protection locked="0"/>
    </xf>
    <xf numFmtId="0" fontId="6" fillId="0" borderId="15" xfId="0" applyFont="1" applyBorder="1"/>
    <xf numFmtId="0" fontId="21" fillId="0" borderId="0" xfId="1"/>
    <xf numFmtId="0" fontId="24" fillId="0" borderId="0" xfId="0" applyFont="1"/>
    <xf numFmtId="0" fontId="24" fillId="3" borderId="18" xfId="0" applyFont="1" applyFill="1" applyBorder="1" applyProtection="1">
      <protection locked="0"/>
    </xf>
    <xf numFmtId="164" fontId="24" fillId="0" borderId="0" xfId="0" applyNumberFormat="1" applyFont="1"/>
    <xf numFmtId="164" fontId="24" fillId="0" borderId="0" xfId="0" applyNumberFormat="1" applyFont="1" applyFill="1"/>
    <xf numFmtId="0" fontId="24" fillId="0" borderId="0" xfId="0" applyFont="1" applyFill="1"/>
    <xf numFmtId="165" fontId="24" fillId="0" borderId="0" xfId="0" applyNumberFormat="1" applyFont="1" applyFill="1"/>
    <xf numFmtId="0" fontId="25" fillId="0" borderId="0" xfId="0" applyFont="1" applyFill="1"/>
    <xf numFmtId="0" fontId="26" fillId="0" borderId="0" xfId="0" applyFont="1" applyFill="1"/>
    <xf numFmtId="165" fontId="24" fillId="0" borderId="0" xfId="0" applyNumberFormat="1" applyFont="1"/>
    <xf numFmtId="0" fontId="22" fillId="0" borderId="0" xfId="0" applyFont="1"/>
    <xf numFmtId="0" fontId="22" fillId="0" borderId="16" xfId="0" applyFont="1" applyBorder="1"/>
    <xf numFmtId="164" fontId="22" fillId="0" borderId="16" xfId="0" applyNumberFormat="1" applyFont="1" applyBorder="1"/>
    <xf numFmtId="4" fontId="24" fillId="0" borderId="0" xfId="0" applyNumberFormat="1" applyFont="1"/>
    <xf numFmtId="4" fontId="24" fillId="3" borderId="18" xfId="0" applyNumberFormat="1" applyFont="1" applyFill="1" applyBorder="1" applyProtection="1">
      <protection locked="0"/>
    </xf>
    <xf numFmtId="0" fontId="26" fillId="0" borderId="0" xfId="0" applyFont="1" applyProtection="1">
      <protection locked="0"/>
    </xf>
    <xf numFmtId="0" fontId="22" fillId="0" borderId="16" xfId="0" applyFont="1" applyFill="1" applyBorder="1"/>
    <xf numFmtId="4" fontId="30" fillId="0" borderId="16" xfId="0" applyNumberFormat="1" applyFont="1" applyBorder="1"/>
    <xf numFmtId="0" fontId="28" fillId="0" borderId="0" xfId="0" applyFont="1" applyFill="1"/>
    <xf numFmtId="0" fontId="24" fillId="0" borderId="0" xfId="0" quotePrefix="1" applyFont="1" applyBorder="1" applyAlignment="1">
      <alignment horizontal="right"/>
    </xf>
    <xf numFmtId="0" fontId="22" fillId="0" borderId="0" xfId="0" applyFont="1" applyBorder="1"/>
    <xf numFmtId="0" fontId="24" fillId="0" borderId="0" xfId="0" applyFont="1" applyBorder="1"/>
    <xf numFmtId="0" fontId="24" fillId="0" borderId="0" xfId="0" applyFont="1" applyBorder="1" applyAlignment="1"/>
    <xf numFmtId="0" fontId="0" fillId="0" borderId="0" xfId="0" applyBorder="1" applyAlignment="1"/>
    <xf numFmtId="0" fontId="6" fillId="3" borderId="25" xfId="0" applyFont="1" applyFill="1" applyBorder="1" applyProtection="1">
      <protection locked="0"/>
    </xf>
    <xf numFmtId="14" fontId="6" fillId="3" borderId="26" xfId="0" applyNumberFormat="1" applyFont="1" applyFill="1" applyBorder="1" applyProtection="1">
      <protection locked="0"/>
    </xf>
    <xf numFmtId="0" fontId="6" fillId="3" borderId="26" xfId="0" applyFont="1" applyFill="1" applyBorder="1" applyProtection="1">
      <protection locked="0"/>
    </xf>
    <xf numFmtId="0" fontId="6" fillId="3" borderId="28" xfId="0" applyFont="1" applyFill="1" applyBorder="1" applyProtection="1">
      <protection locked="0"/>
    </xf>
    <xf numFmtId="0" fontId="3" fillId="0" borderId="31" xfId="0" applyFont="1" applyFill="1" applyBorder="1" applyAlignment="1">
      <alignment horizontal="left" vertical="top" wrapText="1"/>
    </xf>
    <xf numFmtId="0" fontId="3" fillId="0" borderId="31" xfId="0" applyFont="1" applyFill="1" applyBorder="1" applyAlignment="1">
      <alignment horizontal="left" vertical="top"/>
    </xf>
    <xf numFmtId="0" fontId="0" fillId="0" borderId="23" xfId="0" applyFill="1" applyBorder="1" applyAlignment="1">
      <alignment horizontal="left" vertical="top"/>
    </xf>
    <xf numFmtId="0" fontId="1" fillId="0" borderId="30" xfId="0" applyFont="1" applyBorder="1" applyAlignment="1">
      <alignment horizontal="left" vertical="top"/>
    </xf>
    <xf numFmtId="0" fontId="0" fillId="0" borderId="31" xfId="0" applyFont="1" applyBorder="1" applyAlignment="1">
      <alignment horizontal="left" vertical="top"/>
    </xf>
    <xf numFmtId="0" fontId="1" fillId="0" borderId="31" xfId="0" applyFont="1" applyBorder="1"/>
    <xf numFmtId="4" fontId="0" fillId="3" borderId="22" xfId="0" applyNumberFormat="1" applyFill="1" applyBorder="1" applyProtection="1">
      <protection locked="0"/>
    </xf>
    <xf numFmtId="4" fontId="0" fillId="3" borderId="23" xfId="0" applyNumberFormat="1" applyFill="1" applyBorder="1" applyProtection="1">
      <protection locked="0"/>
    </xf>
    <xf numFmtId="4" fontId="20" fillId="3" borderId="23" xfId="0" applyNumberFormat="1" applyFont="1" applyFill="1" applyBorder="1" applyProtection="1">
      <protection locked="0"/>
    </xf>
    <xf numFmtId="4" fontId="0" fillId="3" borderId="24" xfId="0" applyNumberFormat="1" applyFill="1" applyBorder="1" applyProtection="1">
      <protection locked="0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2" fontId="0" fillId="0" borderId="22" xfId="0" applyNumberFormat="1" applyBorder="1"/>
    <xf numFmtId="2" fontId="1" fillId="0" borderId="16" xfId="0" applyNumberFormat="1" applyFont="1" applyBorder="1"/>
    <xf numFmtId="0" fontId="0" fillId="0" borderId="11" xfId="0" applyFill="1" applyBorder="1" applyAlignment="1">
      <alignment wrapText="1"/>
    </xf>
    <xf numFmtId="0" fontId="0" fillId="0" borderId="5" xfId="0" applyFill="1" applyBorder="1"/>
    <xf numFmtId="0" fontId="6" fillId="0" borderId="5" xfId="0" applyFont="1" applyFill="1" applyBorder="1" applyAlignment="1">
      <alignment horizontal="center" vertical="center"/>
    </xf>
    <xf numFmtId="0" fontId="0" fillId="0" borderId="11" xfId="0" applyFill="1" applyBorder="1"/>
    <xf numFmtId="0" fontId="3" fillId="0" borderId="2" xfId="0" applyFont="1" applyFill="1" applyBorder="1" applyAlignment="1">
      <alignment horizontal="left" vertical="top"/>
    </xf>
    <xf numFmtId="0" fontId="0" fillId="0" borderId="2" xfId="0" applyFill="1" applyBorder="1"/>
    <xf numFmtId="0" fontId="6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top"/>
    </xf>
    <xf numFmtId="0" fontId="0" fillId="0" borderId="6" xfId="0" applyFill="1" applyBorder="1"/>
    <xf numFmtId="0" fontId="6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/>
    </xf>
    <xf numFmtId="0" fontId="0" fillId="0" borderId="1" xfId="0" applyFill="1" applyBorder="1"/>
    <xf numFmtId="0" fontId="6" fillId="0" borderId="1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left" vertical="top"/>
    </xf>
    <xf numFmtId="0" fontId="6" fillId="0" borderId="6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3" fillId="0" borderId="12" xfId="0" applyFont="1" applyFill="1" applyBorder="1"/>
    <xf numFmtId="0" fontId="6" fillId="0" borderId="1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27" fillId="7" borderId="0" xfId="0" applyFont="1" applyFill="1"/>
    <xf numFmtId="0" fontId="0" fillId="7" borderId="0" xfId="0" applyFill="1"/>
    <xf numFmtId="0" fontId="28" fillId="7" borderId="0" xfId="0" applyFont="1" applyFill="1"/>
    <xf numFmtId="0" fontId="24" fillId="7" borderId="0" xfId="0" applyFont="1" applyFill="1"/>
    <xf numFmtId="0" fontId="22" fillId="7" borderId="0" xfId="0" applyFont="1" applyFill="1"/>
    <xf numFmtId="0" fontId="29" fillId="7" borderId="0" xfId="0" applyFont="1" applyFill="1"/>
    <xf numFmtId="0" fontId="0" fillId="0" borderId="18" xfId="0" applyFill="1" applyBorder="1" applyProtection="1"/>
    <xf numFmtId="0" fontId="0" fillId="0" borderId="20" xfId="0" applyFill="1" applyBorder="1" applyProtection="1"/>
    <xf numFmtId="0" fontId="6" fillId="3" borderId="22" xfId="0" applyNumberFormat="1" applyFont="1" applyFill="1" applyBorder="1" applyProtection="1">
      <protection locked="0"/>
    </xf>
    <xf numFmtId="0" fontId="6" fillId="3" borderId="23" xfId="0" applyNumberFormat="1" applyFont="1" applyFill="1" applyBorder="1" applyProtection="1">
      <protection locked="0"/>
    </xf>
    <xf numFmtId="0" fontId="6" fillId="3" borderId="24" xfId="0" applyNumberFormat="1" applyFont="1" applyFill="1" applyBorder="1" applyProtection="1">
      <protection locked="0"/>
    </xf>
    <xf numFmtId="3" fontId="0" fillId="3" borderId="0" xfId="0" applyNumberFormat="1" applyFill="1" applyProtection="1">
      <protection locked="0"/>
    </xf>
    <xf numFmtId="0" fontId="0" fillId="3" borderId="0" xfId="0" applyFill="1" applyProtection="1">
      <protection locked="0"/>
    </xf>
    <xf numFmtId="0" fontId="0" fillId="0" borderId="0" xfId="0" applyBorder="1" applyAlignment="1"/>
    <xf numFmtId="0" fontId="1" fillId="0" borderId="15" xfId="0" applyFont="1" applyBorder="1" applyAlignment="1">
      <alignment wrapText="1"/>
    </xf>
    <xf numFmtId="0" fontId="0" fillId="0" borderId="33" xfId="0" applyBorder="1"/>
    <xf numFmtId="0" fontId="0" fillId="0" borderId="14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5" fillId="0" borderId="12" xfId="0" applyFont="1" applyBorder="1"/>
    <xf numFmtId="0" fontId="24" fillId="0" borderId="33" xfId="0" applyFont="1" applyBorder="1"/>
    <xf numFmtId="0" fontId="24" fillId="0" borderId="14" xfId="0" applyFont="1" applyBorder="1"/>
    <xf numFmtId="0" fontId="24" fillId="0" borderId="35" xfId="0" applyFont="1" applyBorder="1"/>
    <xf numFmtId="0" fontId="24" fillId="0" borderId="34" xfId="0" applyFont="1" applyBorder="1"/>
    <xf numFmtId="0" fontId="24" fillId="0" borderId="36" xfId="0" applyFont="1" applyBorder="1"/>
    <xf numFmtId="0" fontId="24" fillId="0" borderId="37" xfId="0" applyFont="1" applyBorder="1"/>
    <xf numFmtId="0" fontId="20" fillId="0" borderId="14" xfId="0" applyFont="1" applyBorder="1"/>
    <xf numFmtId="0" fontId="20" fillId="0" borderId="34" xfId="0" applyFont="1" applyBorder="1"/>
    <xf numFmtId="0" fontId="20" fillId="0" borderId="35" xfId="0" applyFont="1" applyBorder="1"/>
    <xf numFmtId="0" fontId="20" fillId="0" borderId="36" xfId="0" applyFont="1" applyBorder="1"/>
    <xf numFmtId="0" fontId="20" fillId="0" borderId="37" xfId="0" applyFont="1" applyBorder="1"/>
    <xf numFmtId="0" fontId="20" fillId="0" borderId="33" xfId="0" applyFont="1" applyBorder="1"/>
    <xf numFmtId="0" fontId="20" fillId="0" borderId="0" xfId="0" applyFont="1" applyBorder="1"/>
    <xf numFmtId="4" fontId="16" fillId="0" borderId="16" xfId="0" applyNumberFormat="1" applyFont="1" applyBorder="1"/>
    <xf numFmtId="0" fontId="16" fillId="0" borderId="15" xfId="0" applyFont="1" applyBorder="1" applyAlignment="1">
      <alignment wrapText="1"/>
    </xf>
    <xf numFmtId="4" fontId="0" fillId="0" borderId="22" xfId="0" applyNumberFormat="1" applyFill="1" applyBorder="1" applyProtection="1"/>
    <xf numFmtId="0" fontId="11" fillId="0" borderId="0" xfId="0" applyFont="1"/>
    <xf numFmtId="0" fontId="24" fillId="0" borderId="12" xfId="0" applyFont="1" applyBorder="1" applyAlignment="1">
      <alignment horizontal="left" wrapText="1"/>
    </xf>
    <xf numFmtId="0" fontId="24" fillId="0" borderId="34" xfId="0" applyFont="1" applyBorder="1" applyAlignment="1">
      <alignment horizontal="left" wrapText="1"/>
    </xf>
    <xf numFmtId="0" fontId="23" fillId="3" borderId="18" xfId="0" applyFont="1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24" fillId="0" borderId="0" xfId="0" applyFont="1" applyBorder="1" applyAlignment="1"/>
    <xf numFmtId="0" fontId="0" fillId="0" borderId="0" xfId="0" applyBorder="1" applyAlignment="1"/>
    <xf numFmtId="14" fontId="0" fillId="3" borderId="18" xfId="0" applyNumberFormat="1" applyFill="1" applyBorder="1" applyAlignment="1" applyProtection="1">
      <protection locked="0"/>
    </xf>
    <xf numFmtId="4" fontId="24" fillId="0" borderId="15" xfId="0" applyNumberFormat="1" applyFont="1" applyFill="1" applyBorder="1" applyAlignment="1"/>
    <xf numFmtId="0" fontId="0" fillId="0" borderId="15" xfId="0" applyFill="1" applyBorder="1" applyAlignment="1"/>
    <xf numFmtId="0" fontId="24" fillId="3" borderId="18" xfId="0" applyFont="1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24" fillId="3" borderId="18" xfId="0" applyFont="1" applyFill="1" applyBorder="1" applyAlignment="1" applyProtection="1">
      <alignment horizontal="right"/>
      <protection locked="0"/>
    </xf>
    <xf numFmtId="0" fontId="0" fillId="3" borderId="18" xfId="0" applyFill="1" applyBorder="1" applyAlignment="1" applyProtection="1">
      <alignment horizontal="right"/>
      <protection locked="0"/>
    </xf>
    <xf numFmtId="0" fontId="24" fillId="3" borderId="32" xfId="0" applyFont="1" applyFill="1" applyBorder="1" applyAlignment="1" applyProtection="1">
      <alignment horizontal="right"/>
      <protection locked="0"/>
    </xf>
    <xf numFmtId="0" fontId="0" fillId="3" borderId="32" xfId="0" applyFill="1" applyBorder="1" applyAlignment="1" applyProtection="1">
      <alignment horizontal="right"/>
      <protection locked="0"/>
    </xf>
    <xf numFmtId="0" fontId="24" fillId="3" borderId="18" xfId="0" applyFont="1" applyFill="1" applyBorder="1" applyProtection="1">
      <protection locked="0"/>
    </xf>
    <xf numFmtId="166" fontId="24" fillId="3" borderId="20" xfId="0" applyNumberFormat="1" applyFont="1" applyFill="1" applyBorder="1" applyAlignment="1" applyProtection="1">
      <alignment horizontal="left"/>
      <protection locked="0"/>
    </xf>
  </cellXfs>
  <cellStyles count="2">
    <cellStyle name="Standard" xfId="0" builtinId="0"/>
    <cellStyle name="Standard 7" xfId="1" xr:uid="{E78ECDEC-6A56-4DBE-9EA1-62FF96E4E334}"/>
  </cellStyles>
  <dxfs count="4">
    <dxf>
      <font>
        <b/>
        <i/>
        <color rgb="FF00B050"/>
      </font>
    </dxf>
    <dxf>
      <font>
        <b/>
        <i val="0"/>
        <color rgb="FFFF0000"/>
      </font>
    </dxf>
    <dxf>
      <font>
        <u/>
        <color rgb="FF467886"/>
      </font>
    </dxf>
    <dxf>
      <font>
        <u/>
        <color rgb="FF467886"/>
      </font>
    </dxf>
  </dxfs>
  <tableStyles count="0" defaultTableStyle="TableStyleMedium2" defaultPivotStyle="PivotStyleLight16"/>
  <colors>
    <mruColors>
      <color rgb="FFFFFFCC"/>
      <color rgb="FF4678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5D05B-19A7-4DF2-A611-852B6F53A869}">
  <sheetPr codeName="Tabelle1">
    <pageSetUpPr fitToPage="1"/>
  </sheetPr>
  <dimension ref="A1:M52"/>
  <sheetViews>
    <sheetView tabSelected="1" view="pageBreakPreview" zoomScaleNormal="85" zoomScaleSheetLayoutView="100" workbookViewId="0">
      <selection activeCell="D1" sqref="D1"/>
    </sheetView>
  </sheetViews>
  <sheetFormatPr baseColWidth="10" defaultRowHeight="12.75" x14ac:dyDescent="0.2"/>
  <cols>
    <col min="1" max="1" width="64.28515625" customWidth="1"/>
    <col min="2" max="2" width="14.5703125" bestFit="1" customWidth="1"/>
    <col min="3" max="3" width="35.28515625" customWidth="1"/>
    <col min="5" max="5" width="62.7109375" customWidth="1"/>
  </cols>
  <sheetData>
    <row r="1" spans="1:13" ht="20.25" x14ac:dyDescent="0.3">
      <c r="A1" s="43" t="s">
        <v>164</v>
      </c>
      <c r="B1" s="44"/>
      <c r="C1" s="44"/>
      <c r="D1" s="44" t="s">
        <v>181</v>
      </c>
      <c r="E1" s="44"/>
      <c r="F1" s="44"/>
      <c r="G1" s="44"/>
      <c r="H1" s="44"/>
      <c r="I1" s="44"/>
      <c r="J1" s="44"/>
      <c r="K1" s="44"/>
      <c r="L1" s="44"/>
      <c r="M1" s="44"/>
    </row>
    <row r="3" spans="1:13" ht="15" x14ac:dyDescent="0.2">
      <c r="A3" s="132" t="s">
        <v>108</v>
      </c>
      <c r="B3" s="215"/>
      <c r="C3" s="216"/>
      <c r="D3" s="216"/>
    </row>
    <row r="4" spans="1:13" ht="15" x14ac:dyDescent="0.2">
      <c r="A4" s="132" t="s">
        <v>151</v>
      </c>
      <c r="B4" s="217" t="str">
        <f>IFERROR(VLOOKUP(B3,Ämter,2,FALSE),"")</f>
        <v/>
      </c>
      <c r="C4" s="218"/>
      <c r="D4" s="218"/>
    </row>
    <row r="5" spans="1:13" s="9" customFormat="1" ht="15.75" x14ac:dyDescent="0.25">
      <c r="A5" s="131"/>
      <c r="B5" s="133"/>
      <c r="C5" s="134"/>
      <c r="D5" s="134"/>
    </row>
    <row r="6" spans="1:13" ht="15.75" x14ac:dyDescent="0.25">
      <c r="A6" s="131" t="s">
        <v>147</v>
      </c>
      <c r="B6" s="132"/>
      <c r="C6" s="132"/>
      <c r="D6" s="132"/>
      <c r="E6" s="174" t="s">
        <v>83</v>
      </c>
    </row>
    <row r="7" spans="1:13" ht="15" x14ac:dyDescent="0.2">
      <c r="A7" s="132" t="s">
        <v>33</v>
      </c>
      <c r="B7" s="228"/>
      <c r="C7" s="228"/>
      <c r="D7" s="228"/>
      <c r="E7" s="175"/>
    </row>
    <row r="8" spans="1:13" ht="15" x14ac:dyDescent="0.2">
      <c r="A8" s="132" t="s">
        <v>148</v>
      </c>
      <c r="B8" s="228"/>
      <c r="C8" s="228"/>
      <c r="D8" s="228"/>
      <c r="E8" s="175"/>
    </row>
    <row r="9" spans="1:13" ht="15" x14ac:dyDescent="0.2">
      <c r="A9" s="132" t="s">
        <v>149</v>
      </c>
      <c r="B9" s="228"/>
      <c r="C9" s="228"/>
      <c r="D9" s="228"/>
      <c r="E9" s="175"/>
    </row>
    <row r="10" spans="1:13" ht="15" x14ac:dyDescent="0.2">
      <c r="A10" s="132" t="s">
        <v>150</v>
      </c>
      <c r="B10" s="130" t="s">
        <v>110</v>
      </c>
      <c r="C10" s="229"/>
      <c r="D10" s="229"/>
      <c r="E10" s="175"/>
    </row>
    <row r="11" spans="1:13" ht="15" x14ac:dyDescent="0.2">
      <c r="A11" s="132" t="s">
        <v>94</v>
      </c>
      <c r="B11" s="224"/>
      <c r="C11" s="225"/>
      <c r="D11" s="225"/>
      <c r="E11" s="175"/>
    </row>
    <row r="12" spans="1:13" ht="15.75" x14ac:dyDescent="0.25">
      <c r="A12" s="132" t="s">
        <v>15</v>
      </c>
      <c r="B12" s="226"/>
      <c r="C12" s="227"/>
      <c r="D12" s="227"/>
      <c r="E12" s="176" t="str">
        <f>IF(B12="","bitte ausfüllen , da sonst keine Berechnung möglich ist!","")</f>
        <v>bitte ausfüllen , da sonst keine Berechnung möglich ist!</v>
      </c>
    </row>
    <row r="13" spans="1:13" x14ac:dyDescent="0.2">
      <c r="E13" s="175"/>
    </row>
    <row r="14" spans="1:13" ht="15" x14ac:dyDescent="0.2">
      <c r="A14" s="132" t="s">
        <v>152</v>
      </c>
      <c r="B14" s="219"/>
      <c r="C14" s="219"/>
      <c r="D14" s="219"/>
      <c r="E14" s="175"/>
    </row>
    <row r="15" spans="1:13" x14ac:dyDescent="0.2">
      <c r="E15" s="175"/>
    </row>
    <row r="16" spans="1:13" ht="15" x14ac:dyDescent="0.2">
      <c r="A16" s="112" t="s">
        <v>30</v>
      </c>
      <c r="B16" s="114">
        <f>SUMPRODUCT('Berechnung Ernteverlust'!E6:E31,'Berechnung Ernteverlust'!C6:C31)</f>
        <v>0</v>
      </c>
      <c r="C16" s="112" t="s">
        <v>69</v>
      </c>
      <c r="D16" s="112"/>
      <c r="E16" s="177"/>
      <c r="F16" s="112"/>
    </row>
    <row r="17" spans="1:6" ht="15" x14ac:dyDescent="0.2">
      <c r="A17" s="112" t="s">
        <v>18</v>
      </c>
      <c r="B17" s="114">
        <f>Ertrag26</f>
        <v>0</v>
      </c>
      <c r="C17" s="112" t="s">
        <v>69</v>
      </c>
      <c r="D17" s="112"/>
      <c r="E17" s="177"/>
      <c r="F17" s="112"/>
    </row>
    <row r="18" spans="1:6" ht="15" x14ac:dyDescent="0.2">
      <c r="A18" s="112" t="s">
        <v>71</v>
      </c>
      <c r="B18" s="114">
        <f>B16-Ertrag26</f>
        <v>0</v>
      </c>
      <c r="C18" s="112" t="s">
        <v>69</v>
      </c>
      <c r="D18" s="112"/>
      <c r="E18" s="177"/>
      <c r="F18" s="112"/>
    </row>
    <row r="19" spans="1:6" ht="15" x14ac:dyDescent="0.2">
      <c r="A19" s="112" t="s">
        <v>71</v>
      </c>
      <c r="B19" s="114">
        <f>IFERROR(100/ErtragErwartet*Verlust,0)</f>
        <v>0</v>
      </c>
      <c r="C19" s="112" t="s">
        <v>70</v>
      </c>
      <c r="D19" s="112"/>
      <c r="E19" s="177"/>
      <c r="F19" s="112"/>
    </row>
    <row r="20" spans="1:6" ht="15" x14ac:dyDescent="0.2">
      <c r="A20" s="112" t="s">
        <v>72</v>
      </c>
      <c r="B20" s="114">
        <f>Verkauf25/100*(100-VerlustProzent)</f>
        <v>0</v>
      </c>
      <c r="C20" s="112" t="s">
        <v>69</v>
      </c>
      <c r="D20" s="112"/>
      <c r="E20" s="177"/>
      <c r="F20" s="112"/>
    </row>
    <row r="21" spans="1:6" ht="15" x14ac:dyDescent="0.2">
      <c r="A21" s="112" t="s">
        <v>73</v>
      </c>
      <c r="B21" s="114">
        <f>Verkauf26</f>
        <v>0</v>
      </c>
      <c r="C21" s="112" t="s">
        <v>69</v>
      </c>
      <c r="D21" s="112"/>
      <c r="E21" s="177"/>
      <c r="F21" s="112"/>
    </row>
    <row r="22" spans="1:6" ht="15" x14ac:dyDescent="0.2">
      <c r="A22" s="112" t="s">
        <v>81</v>
      </c>
      <c r="B22" s="114">
        <f>SUMIF('Futterzukauf 2026'!$B$6:$B$30,"regulär",'Futterzukauf 2026'!K6:K30)</f>
        <v>0</v>
      </c>
      <c r="C22" s="112" t="s">
        <v>69</v>
      </c>
      <c r="D22" s="112"/>
      <c r="E22" s="177"/>
      <c r="F22" s="112"/>
    </row>
    <row r="23" spans="1:6" ht="15" x14ac:dyDescent="0.2">
      <c r="A23" s="112" t="s">
        <v>102</v>
      </c>
      <c r="B23" s="115">
        <f>Zukauf25*(100-B19)/100</f>
        <v>0</v>
      </c>
      <c r="C23" s="112" t="s">
        <v>69</v>
      </c>
      <c r="D23" s="112"/>
      <c r="E23" s="177"/>
      <c r="F23" s="112"/>
    </row>
    <row r="24" spans="1:6" s="7" customFormat="1" ht="15" x14ac:dyDescent="0.2">
      <c r="A24" s="116" t="s">
        <v>90</v>
      </c>
      <c r="B24" s="117">
        <f>Verlust</f>
        <v>0</v>
      </c>
      <c r="C24" s="116" t="s">
        <v>69</v>
      </c>
      <c r="D24" s="118"/>
      <c r="E24" s="177"/>
      <c r="F24" s="116"/>
    </row>
    <row r="25" spans="1:6" s="7" customFormat="1" ht="15" x14ac:dyDescent="0.2">
      <c r="A25" s="116" t="s">
        <v>90</v>
      </c>
      <c r="B25" s="117">
        <f>'Berechnung Ernteverlust'!G32</f>
        <v>0</v>
      </c>
      <c r="C25" s="116" t="s">
        <v>70</v>
      </c>
      <c r="D25" s="119"/>
      <c r="E25" s="177"/>
      <c r="F25" s="116"/>
    </row>
    <row r="26" spans="1:6" ht="15.75" x14ac:dyDescent="0.25">
      <c r="A26" s="112" t="s">
        <v>91</v>
      </c>
      <c r="B26" s="120">
        <f>'Futterzukauf 2026'!K31</f>
        <v>0</v>
      </c>
      <c r="C26" s="112" t="s">
        <v>69</v>
      </c>
      <c r="E26" s="176" t="str">
        <f>IF(B26&gt;B27,"dürrebedingter Futterzukauf übersteigt den berücksichtigungsfähigen Ertragsverlust","")</f>
        <v/>
      </c>
      <c r="F26" s="121"/>
    </row>
    <row r="27" spans="1:6" s="4" customFormat="1" ht="16.5" customHeight="1" thickBot="1" x14ac:dyDescent="0.3">
      <c r="A27" s="122" t="s">
        <v>74</v>
      </c>
      <c r="B27" s="123">
        <f>IF(B20&gt;B21,B18,B18-B21+B20)</f>
        <v>0</v>
      </c>
      <c r="C27" s="122" t="s">
        <v>69</v>
      </c>
      <c r="E27" s="178"/>
      <c r="F27" s="121"/>
    </row>
    <row r="28" spans="1:6" ht="15.75" thickTop="1" x14ac:dyDescent="0.2">
      <c r="A28" s="112"/>
      <c r="B28" s="114"/>
      <c r="C28" s="112"/>
      <c r="E28" s="177"/>
      <c r="F28" s="112"/>
    </row>
    <row r="29" spans="1:6" ht="15" x14ac:dyDescent="0.2">
      <c r="A29" s="112" t="s">
        <v>92</v>
      </c>
      <c r="B29" s="116" t="str">
        <f>IF(SUM('Berechnung Ernteverlust'!E6:E8)&gt;SUM('Berechnung Ernteverlust'!E10:E31),"ja","nein")</f>
        <v>nein</v>
      </c>
      <c r="C29" s="112"/>
      <c r="E29" s="175"/>
      <c r="F29" s="112"/>
    </row>
    <row r="30" spans="1:6" ht="15.75" x14ac:dyDescent="0.25">
      <c r="A30" s="112" t="s">
        <v>153</v>
      </c>
      <c r="B30" s="113"/>
      <c r="C30" s="112"/>
      <c r="E30" s="176" t="str">
        <f>IF(B29="nein","",IF(B30="","bitte ausfüllen , da sonst keine Berechnung möglich ist!",""))</f>
        <v/>
      </c>
      <c r="F30" s="112"/>
    </row>
    <row r="31" spans="1:6" ht="15" x14ac:dyDescent="0.2">
      <c r="A31" s="112" t="s">
        <v>43</v>
      </c>
      <c r="B31" s="112" t="str">
        <f>IF(AND(B29="ja",B30="nein"),"ja","nein")</f>
        <v>nein</v>
      </c>
      <c r="C31" s="112"/>
      <c r="E31" s="177"/>
      <c r="F31" s="112"/>
    </row>
    <row r="32" spans="1:6" ht="15" x14ac:dyDescent="0.2">
      <c r="A32" s="112"/>
      <c r="B32" s="112"/>
      <c r="C32" s="112"/>
      <c r="E32" s="174"/>
      <c r="F32" s="112"/>
    </row>
    <row r="33" spans="1:6" ht="15.75" x14ac:dyDescent="0.25">
      <c r="A33" s="112" t="s">
        <v>91</v>
      </c>
      <c r="B33" s="124">
        <f>IF(OR(B26&gt;B27,B23&gt;B22),0,Futterkosten+Transportkosten+TransportkostenF-Erntekosten-Transport3)</f>
        <v>0</v>
      </c>
      <c r="C33" s="112" t="s">
        <v>82</v>
      </c>
      <c r="E33" s="176" t="str">
        <f>IF(B26&gt;B27,"maximale beihilfefähige Zukaufsmenge überschritten",IF(B23&gt;B22,"nicht ausreichend regulärer Zukauf!",""))</f>
        <v/>
      </c>
      <c r="F33" s="112"/>
    </row>
    <row r="34" spans="1:6" ht="15.75" x14ac:dyDescent="0.25">
      <c r="A34" s="112" t="s">
        <v>86</v>
      </c>
      <c r="B34" s="125"/>
      <c r="C34" s="112" t="s">
        <v>82</v>
      </c>
      <c r="E34" s="176"/>
      <c r="F34" s="112"/>
    </row>
    <row r="35" spans="1:6" ht="15.75" x14ac:dyDescent="0.25">
      <c r="A35" s="112" t="s">
        <v>101</v>
      </c>
      <c r="B35" s="124">
        <f>IFERROR(B33-B34,0)</f>
        <v>0</v>
      </c>
      <c r="C35" s="112" t="s">
        <v>82</v>
      </c>
      <c r="E35" s="178"/>
      <c r="F35" s="112"/>
    </row>
    <row r="36" spans="1:6" ht="15" x14ac:dyDescent="0.2">
      <c r="A36" s="112" t="s">
        <v>100</v>
      </c>
      <c r="B36" s="124">
        <f>IF(B35&lt;2500,0,IF(B35&gt;MaxSchadenssumme,MaxSchadenssumme,B35))</f>
        <v>0</v>
      </c>
      <c r="C36" s="112" t="s">
        <v>82</v>
      </c>
      <c r="E36" s="174" t="str">
        <f>IF(B35&gt;MaxSchadenssumme,"Maximale beihilfefähiger Futterzukauf von "&amp;MaxSchadenssumme&amp;"€ überschritten!",IF(B35&lt;2500,"Mindestschadensumme nicht erreicht!",""))</f>
        <v>Mindestschadensumme nicht erreicht!</v>
      </c>
      <c r="F36" s="112"/>
    </row>
    <row r="37" spans="1:6" ht="15" x14ac:dyDescent="0.2">
      <c r="A37" s="112" t="s">
        <v>103</v>
      </c>
      <c r="B37" s="126">
        <f>IF(B25&gt;=30,Fördersatz,0)</f>
        <v>0</v>
      </c>
      <c r="C37" s="112" t="s">
        <v>70</v>
      </c>
      <c r="E37" s="179" t="s">
        <v>107</v>
      </c>
      <c r="F37" s="112"/>
    </row>
    <row r="38" spans="1:6" ht="16.5" thickBot="1" x14ac:dyDescent="0.3">
      <c r="A38" s="127" t="s">
        <v>89</v>
      </c>
      <c r="B38" s="128">
        <f>IF(B31="ja",(ROUNDDOWN(IF(B26&lt;=B24,B36/100*B37,0),2)/2),(ROUNDDOWN(IF(B26&lt;=B24,B36/100*B37,0),2)))</f>
        <v>0</v>
      </c>
      <c r="C38" s="122" t="s">
        <v>82</v>
      </c>
      <c r="D38" s="129" t="str">
        <f>IF(B31="ja","Beihilfesatz um 50% gekürzt, da Mais als überwiegende Futtergrundlage nicht versichert!","")</f>
        <v/>
      </c>
      <c r="E38" s="112"/>
      <c r="F38" s="112"/>
    </row>
    <row r="39" spans="1:6" ht="15.75" thickTop="1" x14ac:dyDescent="0.2">
      <c r="A39" s="112"/>
      <c r="B39" s="112"/>
      <c r="C39" s="112"/>
      <c r="D39" s="112"/>
      <c r="E39" s="112"/>
      <c r="F39" s="112"/>
    </row>
    <row r="40" spans="1:6" ht="15" x14ac:dyDescent="0.2">
      <c r="A40" s="112"/>
      <c r="B40" s="112"/>
      <c r="C40" s="112"/>
      <c r="D40" s="112"/>
      <c r="E40" s="112"/>
      <c r="F40" s="112"/>
    </row>
    <row r="41" spans="1:6" ht="15" x14ac:dyDescent="0.2">
      <c r="A41" s="112"/>
      <c r="B41" s="112"/>
      <c r="C41" s="112"/>
      <c r="D41" s="112"/>
      <c r="E41" s="112"/>
      <c r="F41" s="112"/>
    </row>
    <row r="42" spans="1:6" ht="15" x14ac:dyDescent="0.2">
      <c r="A42" s="112" t="s">
        <v>85</v>
      </c>
      <c r="B42" s="222"/>
      <c r="C42" s="216"/>
      <c r="D42" s="112"/>
      <c r="E42" s="112"/>
      <c r="F42" s="112"/>
    </row>
    <row r="43" spans="1:6" ht="15" x14ac:dyDescent="0.2">
      <c r="A43" s="112"/>
      <c r="B43" s="112"/>
      <c r="C43" s="134"/>
      <c r="D43" s="112"/>
      <c r="E43" s="112"/>
      <c r="F43" s="112"/>
    </row>
    <row r="44" spans="1:6" ht="15" x14ac:dyDescent="0.2">
      <c r="A44" s="213" t="s">
        <v>173</v>
      </c>
      <c r="B44" s="196"/>
      <c r="C44" s="196"/>
      <c r="D44" s="197"/>
      <c r="E44" s="112"/>
      <c r="F44" s="112"/>
    </row>
    <row r="45" spans="1:6" ht="35.450000000000003" customHeight="1" x14ac:dyDescent="0.2">
      <c r="A45" s="214"/>
      <c r="B45" s="222"/>
      <c r="C45" s="223"/>
      <c r="D45" s="198"/>
      <c r="E45" s="112"/>
      <c r="F45" s="112"/>
    </row>
    <row r="46" spans="1:6" ht="15" x14ac:dyDescent="0.2">
      <c r="A46" s="199"/>
      <c r="B46" s="132"/>
      <c r="C46" s="187"/>
      <c r="D46" s="198"/>
      <c r="E46" s="112"/>
      <c r="F46" s="112"/>
    </row>
    <row r="47" spans="1:6" ht="15" x14ac:dyDescent="0.2">
      <c r="A47" s="199"/>
      <c r="B47" s="132"/>
      <c r="C47" s="132"/>
      <c r="D47" s="198"/>
      <c r="E47" s="112"/>
      <c r="F47" s="112"/>
    </row>
    <row r="48" spans="1:6" ht="15" x14ac:dyDescent="0.2">
      <c r="A48" s="199" t="s">
        <v>62</v>
      </c>
      <c r="B48" s="222"/>
      <c r="C48" s="216"/>
      <c r="D48" s="198"/>
      <c r="E48" s="112"/>
      <c r="F48" s="112"/>
    </row>
    <row r="49" spans="1:6" ht="15" x14ac:dyDescent="0.2">
      <c r="A49" s="199"/>
      <c r="B49" s="132"/>
      <c r="C49" s="132"/>
      <c r="D49" s="198"/>
      <c r="E49" s="112"/>
      <c r="F49" s="112"/>
    </row>
    <row r="50" spans="1:6" ht="15" x14ac:dyDescent="0.2">
      <c r="A50" s="200" t="s">
        <v>61</v>
      </c>
      <c r="B50" s="220">
        <f>B38</f>
        <v>0</v>
      </c>
      <c r="C50" s="221"/>
      <c r="D50" s="201" t="s">
        <v>82</v>
      </c>
      <c r="E50" s="112"/>
      <c r="F50" s="112"/>
    </row>
    <row r="51" spans="1:6" ht="15" x14ac:dyDescent="0.2">
      <c r="A51" s="112"/>
      <c r="B51" s="112"/>
      <c r="C51" s="112"/>
      <c r="D51" s="212" t="s">
        <v>180</v>
      </c>
      <c r="E51" s="112"/>
      <c r="F51" s="112"/>
    </row>
    <row r="52" spans="1:6" ht="15" x14ac:dyDescent="0.2">
      <c r="A52" s="112"/>
      <c r="B52" s="112"/>
      <c r="C52" s="112"/>
      <c r="D52" s="112"/>
      <c r="E52" s="112"/>
      <c r="F52" s="112"/>
    </row>
  </sheetData>
  <sheetProtection algorithmName="SHA-512" hashValue="G2z+Nm9RPG7NEtoVJ1VCx2jdn+DcRqg7ts7vb1OnkHjrGIy+zJecIyISQbuREked3xZb/mSIPggiAhhwgjfYBQ==" saltValue="BQmyuZQK1pQYV5VgZkr+Aw==" spinCount="100000" sheet="1" objects="1" scenarios="1"/>
  <mergeCells count="14">
    <mergeCell ref="A44:A45"/>
    <mergeCell ref="B3:D3"/>
    <mergeCell ref="B4:D4"/>
    <mergeCell ref="B14:D14"/>
    <mergeCell ref="B50:C50"/>
    <mergeCell ref="B42:C42"/>
    <mergeCell ref="B45:C45"/>
    <mergeCell ref="B48:C48"/>
    <mergeCell ref="B11:D11"/>
    <mergeCell ref="B12:D12"/>
    <mergeCell ref="B7:D7"/>
    <mergeCell ref="B8:D8"/>
    <mergeCell ref="B9:D9"/>
    <mergeCell ref="C10:D10"/>
  </mergeCells>
  <conditionalFormatting sqref="B24">
    <cfRule type="cellIs" dxfId="3" priority="1" operator="equal">
      <formula>"Bewirtschaftungsform wählen"</formula>
    </cfRule>
  </conditionalFormatting>
  <dataValidations count="1">
    <dataValidation type="list" allowBlank="1" showInputMessage="1" showErrorMessage="1" sqref="B30 B11:D11" xr:uid="{5C4BE0B4-2D52-4101-A18F-E1FA8958983F}">
      <formula1>"ja,nein"</formula1>
    </dataValidation>
  </dataValidations>
  <pageMargins left="0.7" right="0.7" top="0.78740157499999996" bottom="0.78740157499999996" header="0.3" footer="0.3"/>
  <pageSetup paperSize="9" scale="6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74EAE72-5D2F-4329-A2F9-C665BF1065DD}">
          <x14:formula1>
            <xm:f>'Stammdaten Berechnung'!$B$4:$D$4</xm:f>
          </x14:formula1>
          <xm:sqref>B12</xm:sqref>
        </x14:dataValidation>
        <x14:dataValidation type="list" allowBlank="1" showInputMessage="1" showErrorMessage="1" xr:uid="{DDA458FF-45A1-40A4-807F-7E6B36F06DD4}">
          <x14:formula1>
            <xm:f>'Stammdaten Berechnung'!$K$5:$K$41</xm:f>
          </x14:formula1>
          <xm:sqref>B3:D3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F8633-B666-4200-B245-9FFA73FE615E}">
  <sheetPr codeName="Tabelle2"/>
  <dimension ref="A1:M44"/>
  <sheetViews>
    <sheetView view="pageBreakPreview" zoomScaleNormal="100" zoomScaleSheetLayoutView="100" workbookViewId="0">
      <selection activeCell="D6" sqref="D6"/>
    </sheetView>
  </sheetViews>
  <sheetFormatPr baseColWidth="10" defaultColWidth="40.7109375" defaultRowHeight="12.75" x14ac:dyDescent="0.2"/>
  <cols>
    <col min="1" max="1" width="25.5703125" bestFit="1" customWidth="1"/>
    <col min="2" max="2" width="20.140625" bestFit="1" customWidth="1"/>
    <col min="3" max="3" width="25.28515625" bestFit="1" customWidth="1"/>
    <col min="4" max="4" width="21.5703125" bestFit="1" customWidth="1"/>
    <col min="5" max="5" width="24" bestFit="1" customWidth="1"/>
    <col min="6" max="6" width="26.42578125" bestFit="1" customWidth="1"/>
    <col min="7" max="7" width="15.140625" bestFit="1" customWidth="1"/>
    <col min="8" max="8" width="26.5703125" customWidth="1"/>
    <col min="9" max="9" width="25.85546875" bestFit="1" customWidth="1"/>
  </cols>
  <sheetData>
    <row r="1" spans="1:13" ht="20.25" x14ac:dyDescent="0.3">
      <c r="A1" s="43" t="s">
        <v>95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4" spans="1:13" x14ac:dyDescent="0.2">
      <c r="C4">
        <f>'Anlage 1'!B12</f>
        <v>0</v>
      </c>
      <c r="D4" s="6"/>
    </row>
    <row r="5" spans="1:13" x14ac:dyDescent="0.2">
      <c r="A5" s="90" t="s">
        <v>23</v>
      </c>
      <c r="B5" s="90" t="s">
        <v>19</v>
      </c>
      <c r="C5" s="82" t="s">
        <v>20</v>
      </c>
      <c r="D5" s="82" t="s">
        <v>63</v>
      </c>
      <c r="E5" s="82" t="s">
        <v>93</v>
      </c>
      <c r="F5" s="82" t="s">
        <v>21</v>
      </c>
      <c r="G5" s="82" t="s">
        <v>22</v>
      </c>
      <c r="H5" s="82" t="s">
        <v>24</v>
      </c>
    </row>
    <row r="6" spans="1:13" x14ac:dyDescent="0.2">
      <c r="A6" s="142" t="s">
        <v>178</v>
      </c>
      <c r="B6" s="91" t="s">
        <v>1</v>
      </c>
      <c r="C6" s="86" t="str">
        <f>IF('Anlage 1'!$B$12="konventionell",'Stammdaten Berechnung'!C6,IF('Anlage 1'!$B$12="ökologisch",'Stammdaten Berechnung'!D6,HYPERLINK("#'Stammdaten Betrieb'!B12", "Bewirtschaftungsform wählen")))</f>
        <v>Bewirtschaftungsform wählen</v>
      </c>
      <c r="D6" s="85"/>
      <c r="E6" s="85"/>
      <c r="F6" s="69">
        <f>IFERROR(C6/100*(100-G6),0)</f>
        <v>0</v>
      </c>
      <c r="G6" s="85"/>
      <c r="H6" s="92" t="str">
        <f>IF((F6+E6)=0,"",E6*C6-F6*E6)</f>
        <v/>
      </c>
    </row>
    <row r="7" spans="1:13" x14ac:dyDescent="0.2">
      <c r="A7" s="143"/>
      <c r="B7" s="72" t="s">
        <v>2</v>
      </c>
      <c r="C7" s="69" t="str">
        <f>IF('Anlage 1'!$B$12="konventionell",'Stammdaten Berechnung'!C7,IF('Anlage 1'!$B$12="ökologisch",'Stammdaten Berechnung'!D7,HYPERLINK("#'Stammdaten Betrieb'!B12", "Bewirtschaftungsform wählen")))</f>
        <v>Bewirtschaftungsform wählen</v>
      </c>
      <c r="D7" s="70"/>
      <c r="E7" s="70"/>
      <c r="F7" s="69">
        <f>IFERROR(C7/100*(100-G7),0)</f>
        <v>0</v>
      </c>
      <c r="G7" s="70"/>
      <c r="H7" s="94" t="str">
        <f t="shared" ref="H7:H26" si="0">IF((F7+E7)=0,"",E7*C7-F7*E7)</f>
        <v/>
      </c>
    </row>
    <row r="8" spans="1:13" x14ac:dyDescent="0.2">
      <c r="A8" s="143"/>
      <c r="B8" s="72" t="s">
        <v>3</v>
      </c>
      <c r="C8" s="69" t="str">
        <f>IF('Anlage 1'!$B$12="konventionell",'Stammdaten Berechnung'!C8,IF('Anlage 1'!$B$12="ökologisch",'Stammdaten Berechnung'!D8,HYPERLINK("#'Stammdaten Betrieb'!B12", "Bewirtschaftungsform wählen")))</f>
        <v>Bewirtschaftungsform wählen</v>
      </c>
      <c r="D8" s="70"/>
      <c r="E8" s="70"/>
      <c r="F8" s="69">
        <f>IFERROR(C8/100*(100-G8),0)</f>
        <v>0</v>
      </c>
      <c r="G8" s="70"/>
      <c r="H8" s="94" t="str">
        <f t="shared" si="0"/>
        <v/>
      </c>
    </row>
    <row r="9" spans="1:13" x14ac:dyDescent="0.2">
      <c r="A9" s="144" t="s">
        <v>4</v>
      </c>
      <c r="B9" s="72"/>
      <c r="C9" s="69"/>
      <c r="D9" s="72"/>
      <c r="E9" s="72"/>
      <c r="F9" s="69"/>
      <c r="G9" s="69"/>
      <c r="H9" s="94"/>
    </row>
    <row r="10" spans="1:13" x14ac:dyDescent="0.2">
      <c r="A10" s="95" t="s">
        <v>5</v>
      </c>
      <c r="B10" s="72" t="s">
        <v>6</v>
      </c>
      <c r="C10" s="69" t="str">
        <f>IF('Anlage 1'!$B$12="konventionell",'Stammdaten Berechnung'!C10,IF('Anlage 1'!$B$12="ökologisch",'Stammdaten Berechnung'!D10,HYPERLINK("#'Stammdaten Betrieb'!B12", "Bewirtschaftungsform wählen")))</f>
        <v>Bewirtschaftungsform wählen</v>
      </c>
      <c r="D10" s="70"/>
      <c r="E10" s="70"/>
      <c r="F10" s="69">
        <f t="shared" ref="F10:F31" si="1">IFERROR(C10/100*(100-G10),0)</f>
        <v>0</v>
      </c>
      <c r="G10" s="70"/>
      <c r="H10" s="94" t="str">
        <f t="shared" si="0"/>
        <v/>
      </c>
    </row>
    <row r="11" spans="1:13" x14ac:dyDescent="0.2">
      <c r="A11" s="95"/>
      <c r="B11" s="72" t="s">
        <v>7</v>
      </c>
      <c r="C11" s="69" t="str">
        <f>IF('Anlage 1'!$B$12="konventionell",'Stammdaten Berechnung'!C11,IF('Anlage 1'!$B$12="ökologisch",'Stammdaten Berechnung'!D11,HYPERLINK("#'Stammdaten Betrieb'!B12", "Bewirtschaftungsform wählen")))</f>
        <v>Bewirtschaftungsform wählen</v>
      </c>
      <c r="D11" s="70"/>
      <c r="E11" s="70"/>
      <c r="F11" s="69">
        <f t="shared" si="1"/>
        <v>0</v>
      </c>
      <c r="G11" s="70"/>
      <c r="H11" s="94" t="str">
        <f t="shared" si="0"/>
        <v/>
      </c>
    </row>
    <row r="12" spans="1:13" x14ac:dyDescent="0.2">
      <c r="A12" s="95"/>
      <c r="B12" s="72" t="s">
        <v>8</v>
      </c>
      <c r="C12" s="69" t="str">
        <f>IF('Anlage 1'!$B$12="konventionell",'Stammdaten Berechnung'!C12,IF('Anlage 1'!$B$12="ökologisch",'Stammdaten Berechnung'!D12,HYPERLINK("#'Stammdaten Betrieb'!B12", "Bewirtschaftungsform wählen")))</f>
        <v>Bewirtschaftungsform wählen</v>
      </c>
      <c r="D12" s="70"/>
      <c r="E12" s="70"/>
      <c r="F12" s="69">
        <f t="shared" si="1"/>
        <v>0</v>
      </c>
      <c r="G12" s="70"/>
      <c r="H12" s="94" t="str">
        <f t="shared" si="0"/>
        <v/>
      </c>
    </row>
    <row r="13" spans="1:13" x14ac:dyDescent="0.2">
      <c r="A13" s="96" t="s">
        <v>9</v>
      </c>
      <c r="B13" s="72" t="s">
        <v>6</v>
      </c>
      <c r="C13" s="69" t="str">
        <f>IF('Anlage 1'!$B$12="konventionell",'Stammdaten Berechnung'!C13,IF('Anlage 1'!$B$12="ökologisch",'Stammdaten Berechnung'!D13,HYPERLINK("#'Stammdaten Betrieb'!B12", "Bewirtschaftungsform wählen")))</f>
        <v>Bewirtschaftungsform wählen</v>
      </c>
      <c r="D13" s="70"/>
      <c r="E13" s="70"/>
      <c r="F13" s="69">
        <f t="shared" si="1"/>
        <v>0</v>
      </c>
      <c r="G13" s="70"/>
      <c r="H13" s="94" t="str">
        <f t="shared" si="0"/>
        <v/>
      </c>
    </row>
    <row r="14" spans="1:13" x14ac:dyDescent="0.2">
      <c r="A14" s="96"/>
      <c r="B14" s="72" t="s">
        <v>7</v>
      </c>
      <c r="C14" s="69" t="str">
        <f>IF('Anlage 1'!$B$12="konventionell",'Stammdaten Berechnung'!C14,IF('Anlage 1'!$B$12="ökologisch",'Stammdaten Berechnung'!D14,HYPERLINK("#'Stammdaten Betrieb'!B12", "Bewirtschaftungsform wählen")))</f>
        <v>Bewirtschaftungsform wählen</v>
      </c>
      <c r="D14" s="70"/>
      <c r="E14" s="70"/>
      <c r="F14" s="69">
        <f t="shared" si="1"/>
        <v>0</v>
      </c>
      <c r="G14" s="70"/>
      <c r="H14" s="94" t="str">
        <f t="shared" si="0"/>
        <v/>
      </c>
    </row>
    <row r="15" spans="1:13" x14ac:dyDescent="0.2">
      <c r="A15" s="96"/>
      <c r="B15" s="72" t="s">
        <v>8</v>
      </c>
      <c r="C15" s="69" t="str">
        <f>IF('Anlage 1'!$B$12="konventionell",'Stammdaten Berechnung'!C15,IF('Anlage 1'!$B$12="ökologisch",'Stammdaten Berechnung'!D15,HYPERLINK("#'Stammdaten Betrieb'!B12", "Bewirtschaftungsform wählen")))</f>
        <v>Bewirtschaftungsform wählen</v>
      </c>
      <c r="D15" s="70"/>
      <c r="E15" s="70"/>
      <c r="F15" s="69">
        <f t="shared" si="1"/>
        <v>0</v>
      </c>
      <c r="G15" s="70"/>
      <c r="H15" s="94" t="str">
        <f t="shared" si="0"/>
        <v/>
      </c>
    </row>
    <row r="16" spans="1:13" x14ac:dyDescent="0.2">
      <c r="A16" s="97" t="s">
        <v>47</v>
      </c>
      <c r="B16" s="69" t="s">
        <v>1</v>
      </c>
      <c r="C16" s="69" t="str">
        <f>IF('Anlage 1'!$B$12="konventionell",'Stammdaten Berechnung'!C16,IF('Anlage 1'!$B$12="ökologisch",'Stammdaten Berechnung'!D16,HYPERLINK("#'Stammdaten Betrieb'!B12", "Bewirtschaftungsform wählen")))</f>
        <v>Bewirtschaftungsform wählen</v>
      </c>
      <c r="D16" s="70"/>
      <c r="E16" s="70"/>
      <c r="F16" s="69">
        <f t="shared" si="1"/>
        <v>0</v>
      </c>
      <c r="G16" s="70"/>
      <c r="H16" s="94" t="str">
        <f t="shared" si="0"/>
        <v/>
      </c>
    </row>
    <row r="17" spans="1:9" x14ac:dyDescent="0.2">
      <c r="A17" s="98"/>
      <c r="B17" s="69" t="s">
        <v>48</v>
      </c>
      <c r="C17" s="69" t="str">
        <f>IF('Anlage 1'!$B$12="konventionell",'Stammdaten Berechnung'!C17,IF('Anlage 1'!$B$12="ökologisch",'Stammdaten Berechnung'!D17,HYPERLINK("#'Stammdaten Betrieb'!B12", "Bewirtschaftungsform wählen")))</f>
        <v>Bewirtschaftungsform wählen</v>
      </c>
      <c r="D17" s="70"/>
      <c r="E17" s="70"/>
      <c r="F17" s="69">
        <f t="shared" si="1"/>
        <v>0</v>
      </c>
      <c r="G17" s="70"/>
      <c r="H17" s="94" t="str">
        <f t="shared" si="0"/>
        <v/>
      </c>
    </row>
    <row r="18" spans="1:9" ht="25.5" x14ac:dyDescent="0.2">
      <c r="A18" s="97" t="s">
        <v>169</v>
      </c>
      <c r="B18" s="69" t="s">
        <v>13</v>
      </c>
      <c r="C18" s="69" t="str">
        <f>IF('Anlage 1'!$B$12="konventionell",'Stammdaten Berechnung'!C18,IF('Anlage 1'!$B$12="ökologisch",'Stammdaten Berechnung'!D18,HYPERLINK("#'Stammdaten Betrieb'!B12", "Bewirtschaftungsform wählen")))</f>
        <v>Bewirtschaftungsform wählen</v>
      </c>
      <c r="D18" s="70"/>
      <c r="E18" s="70"/>
      <c r="F18" s="69">
        <f t="shared" si="1"/>
        <v>0</v>
      </c>
      <c r="G18" s="70"/>
      <c r="H18" s="94" t="str">
        <f>IF((F18+E18)=0,"",E18*C18-F18*E18)</f>
        <v/>
      </c>
    </row>
    <row r="19" spans="1:9" ht="14.25" x14ac:dyDescent="0.2">
      <c r="A19" s="139"/>
      <c r="B19" s="69" t="s">
        <v>6</v>
      </c>
      <c r="C19" s="69" t="str">
        <f>IF('Anlage 1'!$B$12="konventionell",'Stammdaten Berechnung'!C19,IF('Anlage 1'!$B$12="ökologisch",'Stammdaten Berechnung'!D19,HYPERLINK("#'Stammdaten Betrieb'!B12", "Bewirtschaftungsform wählen")))</f>
        <v>Bewirtschaftungsform wählen</v>
      </c>
      <c r="D19" s="70"/>
      <c r="E19" s="70"/>
      <c r="F19" s="69">
        <f t="shared" si="1"/>
        <v>0</v>
      </c>
      <c r="G19" s="70"/>
      <c r="H19" s="94" t="str">
        <f t="shared" si="0"/>
        <v/>
      </c>
    </row>
    <row r="20" spans="1:9" ht="14.25" x14ac:dyDescent="0.2">
      <c r="A20" s="140"/>
      <c r="B20" s="69" t="s">
        <v>7</v>
      </c>
      <c r="C20" s="69" t="str">
        <f>IF('Anlage 1'!$B$12="konventionell",'Stammdaten Berechnung'!C20,IF('Anlage 1'!$B$12="ökologisch",'Stammdaten Berechnung'!D20,HYPERLINK("#'Stammdaten Betrieb'!B12", "Bewirtschaftungsform wählen")))</f>
        <v>Bewirtschaftungsform wählen</v>
      </c>
      <c r="D20" s="70"/>
      <c r="E20" s="70"/>
      <c r="F20" s="69">
        <f t="shared" si="1"/>
        <v>0</v>
      </c>
      <c r="G20" s="70"/>
      <c r="H20" s="94" t="str">
        <f t="shared" si="0"/>
        <v/>
      </c>
    </row>
    <row r="21" spans="1:9" ht="14.25" x14ac:dyDescent="0.2">
      <c r="A21" s="140"/>
      <c r="B21" s="69" t="s">
        <v>8</v>
      </c>
      <c r="C21" s="69" t="str">
        <f>IF('Anlage 1'!$B$12="konventionell",'Stammdaten Berechnung'!C21,IF('Anlage 1'!$B$12="ökologisch",'Stammdaten Berechnung'!D21,HYPERLINK("#'Stammdaten Betrieb'!B12", "Bewirtschaftungsform wählen")))</f>
        <v>Bewirtschaftungsform wählen</v>
      </c>
      <c r="D21" s="70"/>
      <c r="E21" s="70"/>
      <c r="F21" s="69">
        <f t="shared" si="1"/>
        <v>0</v>
      </c>
      <c r="G21" s="70"/>
      <c r="H21" s="94" t="str">
        <f t="shared" si="0"/>
        <v/>
      </c>
    </row>
    <row r="22" spans="1:9" ht="14.25" x14ac:dyDescent="0.2">
      <c r="A22" s="140"/>
      <c r="B22" s="69" t="s">
        <v>10</v>
      </c>
      <c r="C22" s="69" t="str">
        <f>IF('Anlage 1'!$B$12="konventionell",'Stammdaten Berechnung'!C22,IF('Anlage 1'!$B$12="ökologisch",'Stammdaten Berechnung'!D22,HYPERLINK("#'Stammdaten Betrieb'!B12", "Bewirtschaftungsform wählen")))</f>
        <v>Bewirtschaftungsform wählen</v>
      </c>
      <c r="D22" s="70"/>
      <c r="E22" s="70"/>
      <c r="F22" s="69">
        <f t="shared" si="1"/>
        <v>0</v>
      </c>
      <c r="G22" s="70"/>
      <c r="H22" s="94" t="str">
        <f t="shared" si="0"/>
        <v/>
      </c>
    </row>
    <row r="23" spans="1:9" ht="14.25" x14ac:dyDescent="0.2">
      <c r="A23" s="140" t="s">
        <v>11</v>
      </c>
      <c r="B23" s="69" t="s">
        <v>50</v>
      </c>
      <c r="C23" s="69" t="str">
        <f>IF('Anlage 1'!$B$12="konventionell",'Stammdaten Berechnung'!C23,IF('Anlage 1'!$B$12="ökologisch",'Stammdaten Berechnung'!D23,HYPERLINK("#'Stammdaten Betrieb'!B12", "Bewirtschaftungsform wählen")))</f>
        <v>Bewirtschaftungsform wählen</v>
      </c>
      <c r="D23" s="70"/>
      <c r="E23" s="70"/>
      <c r="F23" s="69">
        <f t="shared" si="1"/>
        <v>0</v>
      </c>
      <c r="G23" s="70"/>
      <c r="H23" s="94" t="str">
        <f t="shared" si="0"/>
        <v/>
      </c>
    </row>
    <row r="24" spans="1:9" ht="14.25" x14ac:dyDescent="0.2">
      <c r="A24" s="140"/>
      <c r="B24" s="69" t="s">
        <v>51</v>
      </c>
      <c r="C24" s="69" t="str">
        <f>IF('Anlage 1'!$B$12="konventionell",'Stammdaten Berechnung'!C24,IF('Anlage 1'!$B$12="ökologisch",'Stammdaten Berechnung'!D24,HYPERLINK("#'Stammdaten Betrieb'!B12", "Bewirtschaftungsform wählen")))</f>
        <v>Bewirtschaftungsform wählen</v>
      </c>
      <c r="D24" s="70"/>
      <c r="E24" s="70"/>
      <c r="F24" s="69">
        <f t="shared" si="1"/>
        <v>0</v>
      </c>
      <c r="G24" s="70"/>
      <c r="H24" s="94" t="str">
        <f t="shared" si="0"/>
        <v/>
      </c>
    </row>
    <row r="25" spans="1:9" ht="14.25" x14ac:dyDescent="0.2">
      <c r="A25" s="140"/>
      <c r="B25" s="69" t="s">
        <v>52</v>
      </c>
      <c r="C25" s="69" t="str">
        <f>IF('Anlage 1'!$B$12="konventionell",'Stammdaten Berechnung'!C25,IF('Anlage 1'!$B$12="ökologisch",'Stammdaten Berechnung'!D25,HYPERLINK("#'Stammdaten Betrieb'!B12", "Bewirtschaftungsform wählen")))</f>
        <v>Bewirtschaftungsform wählen</v>
      </c>
      <c r="D25" s="70"/>
      <c r="E25" s="70"/>
      <c r="F25" s="69">
        <f t="shared" si="1"/>
        <v>0</v>
      </c>
      <c r="G25" s="70"/>
      <c r="H25" s="94" t="str">
        <f t="shared" si="0"/>
        <v/>
      </c>
    </row>
    <row r="26" spans="1:9" ht="14.25" x14ac:dyDescent="0.2">
      <c r="A26" s="140"/>
      <c r="B26" s="141" t="s">
        <v>53</v>
      </c>
      <c r="C26" s="69" t="str">
        <f>IF('Anlage 1'!$B$12="konventionell",'Stammdaten Berechnung'!C26,IF('Anlage 1'!$B$12="ökologisch",'Stammdaten Berechnung'!D26,HYPERLINK("#'Stammdaten Betrieb'!B12", "Bewirtschaftungsform wählen")))</f>
        <v>Bewirtschaftungsform wählen</v>
      </c>
      <c r="D26" s="70"/>
      <c r="E26" s="70"/>
      <c r="F26" s="69">
        <f t="shared" si="1"/>
        <v>0</v>
      </c>
      <c r="G26" s="70"/>
      <c r="H26" s="94" t="str">
        <f t="shared" si="0"/>
        <v/>
      </c>
    </row>
    <row r="27" spans="1:9" ht="14.25" x14ac:dyDescent="0.2">
      <c r="A27" s="140" t="s">
        <v>17</v>
      </c>
      <c r="B27" s="69" t="s">
        <v>1</v>
      </c>
      <c r="C27" s="69" t="str">
        <f>IF('Anlage 1'!$B$12="konventionell",'Stammdaten Berechnung'!C27,IF('Anlage 1'!$B$12="ökologisch",'Stammdaten Berechnung'!D27,HYPERLINK("#'Stammdaten Betrieb'!B12", "Bewirtschaftungsform wählen")))</f>
        <v>Bewirtschaftungsform wählen</v>
      </c>
      <c r="D27" s="70"/>
      <c r="E27" s="70"/>
      <c r="F27" s="69">
        <f t="shared" si="1"/>
        <v>0</v>
      </c>
      <c r="G27" s="70"/>
      <c r="H27" s="94" t="str">
        <f t="shared" ref="H27:H31" si="2">IF((F27+E27)=0,"",E27*C27-F27*E27)</f>
        <v/>
      </c>
    </row>
    <row r="28" spans="1:9" ht="14.25" x14ac:dyDescent="0.2">
      <c r="A28" s="140"/>
      <c r="B28" s="69" t="s">
        <v>2</v>
      </c>
      <c r="C28" s="69" t="str">
        <f>IF('Anlage 1'!$B$12="konventionell",'Stammdaten Berechnung'!C28,IF('Anlage 1'!$B$12="ökologisch",'Stammdaten Berechnung'!D28,HYPERLINK("#'Stammdaten Betrieb'!B12", "Bewirtschaftungsform wählen")))</f>
        <v>Bewirtschaftungsform wählen</v>
      </c>
      <c r="D28" s="70"/>
      <c r="E28" s="70"/>
      <c r="F28" s="69">
        <f t="shared" si="1"/>
        <v>0</v>
      </c>
      <c r="G28" s="70"/>
      <c r="H28" s="94" t="str">
        <f t="shared" si="2"/>
        <v/>
      </c>
    </row>
    <row r="29" spans="1:9" ht="14.25" x14ac:dyDescent="0.2">
      <c r="A29" s="93"/>
      <c r="B29" s="72" t="s">
        <v>3</v>
      </c>
      <c r="C29" s="69" t="str">
        <f>IF('Anlage 1'!$B$12="konventionell",'Stammdaten Berechnung'!C29,IF('Anlage 1'!$B$12="ökologisch",'Stammdaten Berechnung'!D29,HYPERLINK("#'Stammdaten Betrieb'!B12", "Bewirtschaftungsform wählen")))</f>
        <v>Bewirtschaftungsform wählen</v>
      </c>
      <c r="D29" s="70"/>
      <c r="E29" s="70"/>
      <c r="F29" s="69">
        <f t="shared" si="1"/>
        <v>0</v>
      </c>
      <c r="G29" s="70"/>
      <c r="H29" s="94" t="str">
        <f t="shared" si="2"/>
        <v/>
      </c>
    </row>
    <row r="30" spans="1:9" ht="14.25" x14ac:dyDescent="0.2">
      <c r="A30" s="93" t="s">
        <v>154</v>
      </c>
      <c r="B30" s="72" t="s">
        <v>1</v>
      </c>
      <c r="C30" s="69" t="str">
        <f>IF('Anlage 1'!$B$12="konventionell",'Stammdaten Berechnung'!C30,IF('Anlage 1'!$B$12="ökologisch",'Stammdaten Berechnung'!D30,HYPERLINK("#'Stammdaten Betrieb'!B12", "Bewirtschaftungsform wählen")))</f>
        <v>Bewirtschaftungsform wählen</v>
      </c>
      <c r="D30" s="70"/>
      <c r="E30" s="70"/>
      <c r="F30" s="69">
        <f t="shared" si="1"/>
        <v>0</v>
      </c>
      <c r="G30" s="70"/>
      <c r="H30" s="94" t="str">
        <f t="shared" si="2"/>
        <v/>
      </c>
    </row>
    <row r="31" spans="1:9" ht="14.25" x14ac:dyDescent="0.2">
      <c r="A31" s="93"/>
      <c r="B31" s="72" t="s">
        <v>3</v>
      </c>
      <c r="C31" s="77" t="str">
        <f>IF('Anlage 1'!$B$12="konventionell",'Stammdaten Berechnung'!C31,IF('Anlage 1'!$B$12="ökologisch",'Stammdaten Berechnung'!D31,HYPERLINK("#'Stammdaten Betrieb'!B12", "Bewirtschaftungsform wählen")))</f>
        <v>Bewirtschaftungsform wählen</v>
      </c>
      <c r="D31" s="70"/>
      <c r="E31" s="70"/>
      <c r="F31" s="69">
        <f t="shared" si="1"/>
        <v>0</v>
      </c>
      <c r="G31" s="70"/>
      <c r="H31" s="94" t="str">
        <f t="shared" si="2"/>
        <v/>
      </c>
    </row>
    <row r="32" spans="1:9" ht="15.75" thickBot="1" x14ac:dyDescent="0.3">
      <c r="A32" s="47"/>
      <c r="B32" s="51">
        <f>SUMPRODUCT(C6:C31,D6:D31)</f>
        <v>0</v>
      </c>
      <c r="C32" s="52">
        <f>SUMPRODUCT(E6:E31,C6:C31)</f>
        <v>0</v>
      </c>
      <c r="D32" s="52">
        <f>SUM(D6:D31)</f>
        <v>0</v>
      </c>
      <c r="E32" s="52">
        <f>SUM(E6:E31)</f>
        <v>0</v>
      </c>
      <c r="F32" s="52">
        <f>SUMPRODUCT(F6:F31,E6:E31)</f>
        <v>0</v>
      </c>
      <c r="G32" s="53">
        <f>IFERROR(100-100/SUMPRODUCT(E6:E31,C6:C31)*SUMPRODUCT(F6:F31,E6:E31),)</f>
        <v>0</v>
      </c>
      <c r="H32" s="51">
        <f>SUM(H6:H31)</f>
        <v>0</v>
      </c>
      <c r="I32" s="5"/>
    </row>
    <row r="33" spans="2:9" ht="15.75" thickTop="1" x14ac:dyDescent="0.25">
      <c r="B33" s="41" t="s">
        <v>29</v>
      </c>
      <c r="C33" s="5" t="s">
        <v>88</v>
      </c>
      <c r="D33" s="5" t="s">
        <v>25</v>
      </c>
      <c r="E33" s="5" t="s">
        <v>26</v>
      </c>
      <c r="F33" s="5" t="s">
        <v>104</v>
      </c>
      <c r="G33" s="5" t="s">
        <v>27</v>
      </c>
      <c r="H33" s="41" t="s">
        <v>28</v>
      </c>
      <c r="I33" s="5"/>
    </row>
    <row r="35" spans="2:9" x14ac:dyDescent="0.2">
      <c r="F35" s="4"/>
    </row>
    <row r="36" spans="2:9" ht="15" x14ac:dyDescent="0.25">
      <c r="G36" s="5"/>
    </row>
    <row r="39" spans="2:9" x14ac:dyDescent="0.2">
      <c r="F39" s="195" t="s">
        <v>174</v>
      </c>
      <c r="G39" s="189"/>
      <c r="H39" s="190"/>
    </row>
    <row r="40" spans="2:9" x14ac:dyDescent="0.2">
      <c r="C40" s="12"/>
      <c r="F40" s="191"/>
      <c r="G40" s="9"/>
      <c r="H40" s="192"/>
    </row>
    <row r="41" spans="2:9" x14ac:dyDescent="0.2">
      <c r="C41" s="7"/>
      <c r="F41" s="193"/>
      <c r="G41" s="40"/>
      <c r="H41" s="192"/>
    </row>
    <row r="42" spans="2:9" x14ac:dyDescent="0.2">
      <c r="F42" s="191" t="s">
        <v>64</v>
      </c>
      <c r="G42" s="9"/>
      <c r="H42" s="192"/>
    </row>
    <row r="43" spans="2:9" x14ac:dyDescent="0.2">
      <c r="F43" s="193"/>
      <c r="G43" s="40"/>
      <c r="H43" s="192"/>
    </row>
    <row r="44" spans="2:9" x14ac:dyDescent="0.2">
      <c r="F44" s="193" t="s">
        <v>33</v>
      </c>
      <c r="G44" s="40"/>
      <c r="H44" s="194"/>
    </row>
  </sheetData>
  <sheetProtection algorithmName="SHA-512" hashValue="6nqZeck0rIz8P0yAZONGmkOE8bN+ghQMRTHVuKW3Zq+FsXTYI+3BLGlPwoRkUOE/I6LxB4OyOIt4niZgZ8XhiQ==" saltValue="xM7oUKRHBNe2VMBMxPZmqw==" spinCount="100000" sheet="1" objects="1" scenarios="1"/>
  <conditionalFormatting sqref="C6:C31">
    <cfRule type="cellIs" dxfId="2" priority="1" operator="equal">
      <formula>"Bewirtschaftungsform wählen"</formula>
    </cfRule>
  </conditionalFormatting>
  <pageMargins left="0.7" right="0.7" top="0.78740157499999996" bottom="0.78740157499999996" header="0.3" footer="0.3"/>
  <pageSetup paperSize="9" scale="52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654C3-3A13-47C7-8663-CBCBE3240689}">
  <sheetPr codeName="Tabelle3"/>
  <dimension ref="A1:M17"/>
  <sheetViews>
    <sheetView view="pageBreakPreview" zoomScale="115" zoomScaleNormal="100" zoomScaleSheetLayoutView="115" workbookViewId="0">
      <selection activeCell="B7" sqref="B7"/>
    </sheetView>
  </sheetViews>
  <sheetFormatPr baseColWidth="10" defaultColWidth="26.28515625" defaultRowHeight="12.75" x14ac:dyDescent="0.2"/>
  <cols>
    <col min="1" max="1" width="5.5703125" customWidth="1"/>
    <col min="2" max="2" width="27" bestFit="1" customWidth="1"/>
    <col min="3" max="3" width="37" bestFit="1" customWidth="1"/>
    <col min="4" max="4" width="23" bestFit="1" customWidth="1"/>
    <col min="5" max="5" width="19.140625" bestFit="1" customWidth="1"/>
    <col min="6" max="6" width="39.28515625" bestFit="1" customWidth="1"/>
    <col min="7" max="7" width="16.28515625" bestFit="1" customWidth="1"/>
    <col min="8" max="8" width="15.85546875" customWidth="1"/>
    <col min="9" max="9" width="33.42578125" bestFit="1" customWidth="1"/>
    <col min="10" max="10" width="21.5703125" bestFit="1" customWidth="1"/>
  </cols>
  <sheetData>
    <row r="1" spans="1:13" ht="20.25" x14ac:dyDescent="0.3">
      <c r="A1" s="43" t="s">
        <v>84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4" spans="1:13" x14ac:dyDescent="0.2">
      <c r="B4" t="s">
        <v>65</v>
      </c>
      <c r="C4">
        <v>47.45</v>
      </c>
      <c r="D4" s="8" t="s">
        <v>60</v>
      </c>
      <c r="G4" s="6"/>
    </row>
    <row r="5" spans="1:13" x14ac:dyDescent="0.2">
      <c r="B5" s="9"/>
      <c r="G5" s="6"/>
      <c r="I5" s="6"/>
    </row>
    <row r="6" spans="1:13" x14ac:dyDescent="0.2">
      <c r="A6" s="81" t="s">
        <v>179</v>
      </c>
      <c r="B6" s="81" t="s">
        <v>66</v>
      </c>
      <c r="C6" s="81" t="s">
        <v>36</v>
      </c>
      <c r="D6" s="81" t="s">
        <v>37</v>
      </c>
      <c r="E6" s="81" t="s">
        <v>38</v>
      </c>
      <c r="F6" s="81" t="s">
        <v>96</v>
      </c>
      <c r="G6" s="81" t="s">
        <v>31</v>
      </c>
      <c r="H6" s="82" t="s">
        <v>70</v>
      </c>
    </row>
    <row r="7" spans="1:13" x14ac:dyDescent="0.2">
      <c r="A7" s="56">
        <v>2025</v>
      </c>
      <c r="B7" s="55"/>
      <c r="C7" s="99">
        <f>B7*C4</f>
        <v>0</v>
      </c>
      <c r="D7" s="56">
        <f>'Berechnung Ernteverlust'!B32</f>
        <v>0</v>
      </c>
      <c r="E7" s="54">
        <f>'Futterzukauf 2025'!F31</f>
        <v>0</v>
      </c>
      <c r="F7" s="180">
        <f>'Futterverkauf 2025'!F31</f>
        <v>0</v>
      </c>
      <c r="G7" s="54">
        <f>D7+E7-C7-F7</f>
        <v>0</v>
      </c>
      <c r="H7" s="100" t="str">
        <f>IFERROR(100/C7*G7,"")</f>
        <v/>
      </c>
    </row>
    <row r="8" spans="1:13" x14ac:dyDescent="0.2">
      <c r="A8" s="58">
        <v>2026</v>
      </c>
      <c r="B8" s="57"/>
      <c r="C8" s="101">
        <f>B8*C4</f>
        <v>0</v>
      </c>
      <c r="D8" s="58">
        <f>'Berechnung Ernteverlust'!F32</f>
        <v>0</v>
      </c>
      <c r="E8" s="58">
        <f>SUM('Futterzukauf 2026'!K6:K30)</f>
        <v>0</v>
      </c>
      <c r="F8" s="181">
        <f>'Futterverkauf 2026'!F31</f>
        <v>0</v>
      </c>
      <c r="G8" s="102">
        <f>D8+E8-C8-MIN(Verkauf26,ZulässigerVerkauf)</f>
        <v>0</v>
      </c>
      <c r="H8" s="103" t="str">
        <f>IFERROR(100/C8*G8,"")</f>
        <v/>
      </c>
    </row>
    <row r="11" spans="1:13" x14ac:dyDescent="0.2">
      <c r="B11" s="6"/>
    </row>
    <row r="12" spans="1:13" x14ac:dyDescent="0.2">
      <c r="G12" s="195" t="s">
        <v>175</v>
      </c>
      <c r="H12" s="190"/>
      <c r="I12" s="9"/>
    </row>
    <row r="13" spans="1:13" x14ac:dyDescent="0.2">
      <c r="G13" s="191"/>
      <c r="H13" s="192"/>
      <c r="I13" s="9"/>
    </row>
    <row r="14" spans="1:13" x14ac:dyDescent="0.2">
      <c r="G14" s="193"/>
      <c r="H14" s="194"/>
      <c r="I14" s="9"/>
    </row>
    <row r="15" spans="1:13" x14ac:dyDescent="0.2">
      <c r="G15" s="191" t="s">
        <v>64</v>
      </c>
      <c r="H15" s="192"/>
      <c r="I15" s="9"/>
    </row>
    <row r="16" spans="1:13" x14ac:dyDescent="0.2">
      <c r="G16" s="193"/>
      <c r="H16" s="194"/>
      <c r="I16" s="9"/>
    </row>
    <row r="17" spans="7:9" x14ac:dyDescent="0.2">
      <c r="G17" s="193" t="s">
        <v>33</v>
      </c>
      <c r="H17" s="194"/>
      <c r="I17" s="9"/>
    </row>
  </sheetData>
  <sheetProtection algorithmName="SHA-512" hashValue="484c7bbFQTMqVKIAm2bMDzm+mvkOe7YDjlx108ktFuy3iYEMnkrxtnvTYDaxYnQVUsevueUNcFBmavSkWET7IQ==" saltValue="6ZQfcsCQq2jVf2mdrvhobQ==" spinCount="100000" sheet="1" objects="1" scenarios="1"/>
  <pageMargins left="0.7" right="0.7" top="0.78740157499999996" bottom="0.78740157499999996" header="0.3" footer="0.3"/>
  <pageSetup paperSize="9" scale="52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8EC54-0ACC-4053-95F1-1D48337C0873}">
  <sheetPr codeName="Tabelle4">
    <pageSetUpPr fitToPage="1"/>
  </sheetPr>
  <dimension ref="A1:Q42"/>
  <sheetViews>
    <sheetView view="pageBreakPreview" zoomScale="85" zoomScaleNormal="85" zoomScaleSheetLayoutView="85" workbookViewId="0">
      <selection activeCell="Q23" sqref="Q23"/>
    </sheetView>
  </sheetViews>
  <sheetFormatPr baseColWidth="10" defaultColWidth="17.28515625" defaultRowHeight="12.75" x14ac:dyDescent="0.2"/>
  <cols>
    <col min="1" max="1" width="11.140625" customWidth="1"/>
    <col min="2" max="2" width="19.5703125" customWidth="1"/>
    <col min="3" max="3" width="12.5703125" bestFit="1" customWidth="1"/>
    <col min="4" max="4" width="17.5703125" bestFit="1" customWidth="1"/>
    <col min="5" max="5" width="19.85546875" bestFit="1" customWidth="1"/>
    <col min="6" max="6" width="24.7109375" bestFit="1" customWidth="1"/>
    <col min="7" max="7" width="14.42578125" bestFit="1" customWidth="1"/>
    <col min="8" max="8" width="12.140625" bestFit="1" customWidth="1"/>
    <col min="9" max="9" width="10.42578125" bestFit="1" customWidth="1"/>
    <col min="10" max="10" width="19.140625" bestFit="1" customWidth="1"/>
    <col min="11" max="11" width="21" bestFit="1" customWidth="1"/>
    <col min="12" max="12" width="20" bestFit="1" customWidth="1"/>
    <col min="13" max="13" width="20" customWidth="1"/>
    <col min="14" max="14" width="25" bestFit="1" customWidth="1"/>
    <col min="15" max="15" width="21" customWidth="1"/>
    <col min="16" max="16" width="24.7109375" bestFit="1" customWidth="1"/>
    <col min="17" max="17" width="12.7109375" bestFit="1" customWidth="1"/>
  </cols>
  <sheetData>
    <row r="1" spans="1:17" ht="20.25" x14ac:dyDescent="0.3">
      <c r="A1" s="43" t="s">
        <v>32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7" x14ac:dyDescent="0.2">
      <c r="A2" s="6" t="s">
        <v>167</v>
      </c>
      <c r="B2" s="6"/>
      <c r="C2" s="6"/>
      <c r="D2" s="6"/>
    </row>
    <row r="4" spans="1:17" x14ac:dyDescent="0.2">
      <c r="L4" s="4"/>
      <c r="M4" s="4"/>
      <c r="N4" s="4"/>
      <c r="O4" s="4"/>
      <c r="P4" s="4"/>
      <c r="Q4" s="104">
        <v>46204</v>
      </c>
    </row>
    <row r="5" spans="1:17" ht="38.25" x14ac:dyDescent="0.2">
      <c r="A5" s="81" t="s">
        <v>165</v>
      </c>
      <c r="B5" s="188" t="s">
        <v>168</v>
      </c>
      <c r="C5" s="81" t="s">
        <v>44</v>
      </c>
      <c r="D5" s="81" t="s">
        <v>75</v>
      </c>
      <c r="E5" s="81" t="s">
        <v>99</v>
      </c>
      <c r="F5" s="81" t="s">
        <v>45</v>
      </c>
      <c r="G5" s="81" t="s">
        <v>39</v>
      </c>
      <c r="H5" s="82" t="s">
        <v>16</v>
      </c>
      <c r="I5" s="83" t="s">
        <v>35</v>
      </c>
      <c r="J5" s="81" t="s">
        <v>42</v>
      </c>
      <c r="K5" s="81" t="s">
        <v>40</v>
      </c>
      <c r="L5" s="188" t="s">
        <v>170</v>
      </c>
      <c r="M5" s="188" t="s">
        <v>176</v>
      </c>
      <c r="N5" s="188" t="s">
        <v>171</v>
      </c>
      <c r="O5" s="210" t="s">
        <v>172</v>
      </c>
      <c r="P5" s="210" t="s">
        <v>177</v>
      </c>
      <c r="Q5" s="84" t="s">
        <v>106</v>
      </c>
    </row>
    <row r="6" spans="1:17" x14ac:dyDescent="0.2">
      <c r="A6" s="63"/>
      <c r="B6" s="59"/>
      <c r="C6" s="60"/>
      <c r="D6" s="60"/>
      <c r="E6" s="182"/>
      <c r="F6" s="61"/>
      <c r="G6" s="59"/>
      <c r="H6" s="59"/>
      <c r="I6" s="62">
        <f t="shared" ref="I6:I30" si="0">IFERROR(VLOOKUP(H6,MTMGehalt,2,FALSE),)</f>
        <v>0</v>
      </c>
      <c r="J6" s="63"/>
      <c r="K6" s="64">
        <f>G6/100*I6</f>
        <v>0</v>
      </c>
      <c r="L6" s="145"/>
      <c r="M6" s="211" t="str">
        <f t="shared" ref="M6:M30" si="1">IF(Q6="ja",IF(N6=0,IF(G6*TK2bis20*2&lt;0,0,G6*TK2bis20*2),""),"")</f>
        <v/>
      </c>
      <c r="N6" s="63"/>
      <c r="O6" s="152" t="str">
        <f t="shared" ref="O6:O30" si="2">IF(Q6="ja",IF(OR(J6="stehend, ab Feld",J6="geerntet, ab Hof/Feld"),IF(N6&lt;2,0,IF(N6&lt;20,(N6-2)*TK2bis20,IF(N6&lt;100,18*TK2bis20+(N6-20)*TK20bis100,18*TK2bis20+80*TK20bis100+(N6-100)*TKüber100)))*G6,""),"")</f>
        <v/>
      </c>
      <c r="P6" s="152" t="str">
        <f t="shared" ref="P6:P30" si="3">IF(Q6="ja",IF(OR(J6="geerntet, ab Hof/Feld",J6="frei Hof"),IFERROR(K6*MErnteersparnis,),""),"")</f>
        <v/>
      </c>
      <c r="Q6" s="65" t="str">
        <f t="shared" ref="Q6:Q27" si="4">IF(C6&lt;$Q$4,"nein",IF(K6=0,"nein",IF(B6="dürrebedingt","ja","nein")))</f>
        <v>nein</v>
      </c>
    </row>
    <row r="7" spans="1:17" x14ac:dyDescent="0.2">
      <c r="A7" s="70"/>
      <c r="B7" s="66"/>
      <c r="C7" s="67"/>
      <c r="D7" s="67"/>
      <c r="E7" s="183"/>
      <c r="F7" s="68"/>
      <c r="G7" s="66"/>
      <c r="H7" s="66"/>
      <c r="I7" s="69">
        <f t="shared" si="0"/>
        <v>0</v>
      </c>
      <c r="J7" s="70"/>
      <c r="K7" s="71">
        <f>G7/100*I7</f>
        <v>0</v>
      </c>
      <c r="L7" s="146"/>
      <c r="M7" s="211" t="str">
        <f t="shared" si="1"/>
        <v/>
      </c>
      <c r="N7" s="70"/>
      <c r="O7" s="152" t="str">
        <f t="shared" si="2"/>
        <v/>
      </c>
      <c r="P7" s="152" t="str">
        <f t="shared" si="3"/>
        <v/>
      </c>
      <c r="Q7" s="73" t="str">
        <f t="shared" si="4"/>
        <v>nein</v>
      </c>
    </row>
    <row r="8" spans="1:17" x14ac:dyDescent="0.2">
      <c r="A8" s="70"/>
      <c r="B8" s="66"/>
      <c r="C8" s="67"/>
      <c r="D8" s="67"/>
      <c r="E8" s="183"/>
      <c r="F8" s="68"/>
      <c r="G8" s="66"/>
      <c r="H8" s="66"/>
      <c r="I8" s="69">
        <f t="shared" si="0"/>
        <v>0</v>
      </c>
      <c r="J8" s="70"/>
      <c r="K8" s="71">
        <f t="shared" ref="K8:K30" si="5">G8/100*I8</f>
        <v>0</v>
      </c>
      <c r="L8" s="146"/>
      <c r="M8" s="211" t="str">
        <f t="shared" si="1"/>
        <v/>
      </c>
      <c r="N8" s="70"/>
      <c r="O8" s="152" t="str">
        <f t="shared" si="2"/>
        <v/>
      </c>
      <c r="P8" s="152" t="str">
        <f t="shared" si="3"/>
        <v/>
      </c>
      <c r="Q8" s="73" t="str">
        <f t="shared" si="4"/>
        <v>nein</v>
      </c>
    </row>
    <row r="9" spans="1:17" x14ac:dyDescent="0.2">
      <c r="A9" s="70"/>
      <c r="B9" s="66"/>
      <c r="C9" s="67"/>
      <c r="D9" s="67"/>
      <c r="E9" s="183"/>
      <c r="F9" s="68"/>
      <c r="G9" s="66"/>
      <c r="H9" s="66"/>
      <c r="I9" s="69">
        <f t="shared" si="0"/>
        <v>0</v>
      </c>
      <c r="J9" s="70"/>
      <c r="K9" s="71">
        <f t="shared" si="5"/>
        <v>0</v>
      </c>
      <c r="L9" s="146"/>
      <c r="M9" s="211" t="str">
        <f t="shared" si="1"/>
        <v/>
      </c>
      <c r="N9" s="70"/>
      <c r="O9" s="152" t="str">
        <f t="shared" si="2"/>
        <v/>
      </c>
      <c r="P9" s="152" t="str">
        <f t="shared" si="3"/>
        <v/>
      </c>
      <c r="Q9" s="73" t="str">
        <f t="shared" si="4"/>
        <v>nein</v>
      </c>
    </row>
    <row r="10" spans="1:17" x14ac:dyDescent="0.2">
      <c r="A10" s="70"/>
      <c r="B10" s="66"/>
      <c r="C10" s="67"/>
      <c r="D10" s="67"/>
      <c r="E10" s="183"/>
      <c r="F10" s="68"/>
      <c r="G10" s="66"/>
      <c r="H10" s="66"/>
      <c r="I10" s="69">
        <f t="shared" si="0"/>
        <v>0</v>
      </c>
      <c r="J10" s="70"/>
      <c r="K10" s="71">
        <f t="shared" si="5"/>
        <v>0</v>
      </c>
      <c r="L10" s="146"/>
      <c r="M10" s="211" t="str">
        <f t="shared" si="1"/>
        <v/>
      </c>
      <c r="N10" s="70"/>
      <c r="O10" s="152" t="str">
        <f t="shared" si="2"/>
        <v/>
      </c>
      <c r="P10" s="152" t="str">
        <f t="shared" si="3"/>
        <v/>
      </c>
      <c r="Q10" s="73" t="str">
        <f t="shared" si="4"/>
        <v>nein</v>
      </c>
    </row>
    <row r="11" spans="1:17" x14ac:dyDescent="0.2">
      <c r="A11" s="70"/>
      <c r="B11" s="66"/>
      <c r="C11" s="67"/>
      <c r="D11" s="67"/>
      <c r="E11" s="183"/>
      <c r="F11" s="68"/>
      <c r="G11" s="66"/>
      <c r="H11" s="66"/>
      <c r="I11" s="69">
        <f t="shared" si="0"/>
        <v>0</v>
      </c>
      <c r="J11" s="70"/>
      <c r="K11" s="71">
        <f t="shared" si="5"/>
        <v>0</v>
      </c>
      <c r="L11" s="146"/>
      <c r="M11" s="211" t="str">
        <f t="shared" si="1"/>
        <v/>
      </c>
      <c r="N11" s="70"/>
      <c r="O11" s="152" t="str">
        <f t="shared" si="2"/>
        <v/>
      </c>
      <c r="P11" s="152" t="str">
        <f t="shared" si="3"/>
        <v/>
      </c>
      <c r="Q11" s="73" t="str">
        <f t="shared" si="4"/>
        <v>nein</v>
      </c>
    </row>
    <row r="12" spans="1:17" x14ac:dyDescent="0.2">
      <c r="A12" s="70"/>
      <c r="B12" s="66"/>
      <c r="C12" s="67"/>
      <c r="D12" s="67"/>
      <c r="E12" s="183"/>
      <c r="F12" s="68"/>
      <c r="G12" s="66"/>
      <c r="H12" s="66"/>
      <c r="I12" s="69">
        <f t="shared" si="0"/>
        <v>0</v>
      </c>
      <c r="J12" s="70"/>
      <c r="K12" s="71">
        <f t="shared" si="5"/>
        <v>0</v>
      </c>
      <c r="L12" s="146"/>
      <c r="M12" s="211" t="str">
        <f t="shared" si="1"/>
        <v/>
      </c>
      <c r="N12" s="70"/>
      <c r="O12" s="152" t="str">
        <f t="shared" si="2"/>
        <v/>
      </c>
      <c r="P12" s="152" t="str">
        <f t="shared" si="3"/>
        <v/>
      </c>
      <c r="Q12" s="73" t="str">
        <f t="shared" si="4"/>
        <v>nein</v>
      </c>
    </row>
    <row r="13" spans="1:17" x14ac:dyDescent="0.2">
      <c r="A13" s="70"/>
      <c r="B13" s="66"/>
      <c r="C13" s="67"/>
      <c r="D13" s="67"/>
      <c r="E13" s="183"/>
      <c r="F13" s="68"/>
      <c r="G13" s="66"/>
      <c r="H13" s="66"/>
      <c r="I13" s="69">
        <f t="shared" si="0"/>
        <v>0</v>
      </c>
      <c r="J13" s="70"/>
      <c r="K13" s="71">
        <f t="shared" si="5"/>
        <v>0</v>
      </c>
      <c r="L13" s="146"/>
      <c r="M13" s="211" t="str">
        <f t="shared" si="1"/>
        <v/>
      </c>
      <c r="N13" s="70"/>
      <c r="O13" s="152" t="str">
        <f t="shared" si="2"/>
        <v/>
      </c>
      <c r="P13" s="152" t="str">
        <f t="shared" si="3"/>
        <v/>
      </c>
      <c r="Q13" s="73" t="str">
        <f t="shared" si="4"/>
        <v>nein</v>
      </c>
    </row>
    <row r="14" spans="1:17" x14ac:dyDescent="0.2">
      <c r="A14" s="70"/>
      <c r="B14" s="66"/>
      <c r="C14" s="67"/>
      <c r="D14" s="67"/>
      <c r="E14" s="183"/>
      <c r="F14" s="68"/>
      <c r="G14" s="66"/>
      <c r="H14" s="66"/>
      <c r="I14" s="69">
        <f t="shared" si="0"/>
        <v>0</v>
      </c>
      <c r="J14" s="70"/>
      <c r="K14" s="105">
        <f t="shared" si="5"/>
        <v>0</v>
      </c>
      <c r="L14" s="147"/>
      <c r="M14" s="211" t="str">
        <f t="shared" si="1"/>
        <v/>
      </c>
      <c r="N14" s="70"/>
      <c r="O14" s="152" t="str">
        <f t="shared" si="2"/>
        <v/>
      </c>
      <c r="P14" s="152" t="str">
        <f t="shared" si="3"/>
        <v/>
      </c>
      <c r="Q14" s="73" t="str">
        <f t="shared" si="4"/>
        <v>nein</v>
      </c>
    </row>
    <row r="15" spans="1:17" x14ac:dyDescent="0.2">
      <c r="A15" s="70"/>
      <c r="B15" s="66"/>
      <c r="C15" s="67"/>
      <c r="D15" s="67"/>
      <c r="E15" s="183"/>
      <c r="F15" s="68"/>
      <c r="G15" s="66"/>
      <c r="H15" s="66"/>
      <c r="I15" s="106">
        <f t="shared" ref="I15:I22" si="6">IFERROR(VLOOKUP(H15,MTMGehalt,2,FALSE),)</f>
        <v>0</v>
      </c>
      <c r="J15" s="70"/>
      <c r="K15" s="105">
        <f t="shared" si="5"/>
        <v>0</v>
      </c>
      <c r="L15" s="147"/>
      <c r="M15" s="211" t="str">
        <f t="shared" si="1"/>
        <v/>
      </c>
      <c r="N15" s="70"/>
      <c r="O15" s="152" t="str">
        <f t="shared" si="2"/>
        <v/>
      </c>
      <c r="P15" s="152" t="str">
        <f t="shared" si="3"/>
        <v/>
      </c>
      <c r="Q15" s="73" t="str">
        <f t="shared" si="4"/>
        <v>nein</v>
      </c>
    </row>
    <row r="16" spans="1:17" x14ac:dyDescent="0.2">
      <c r="A16" s="70"/>
      <c r="B16" s="66"/>
      <c r="C16" s="67"/>
      <c r="D16" s="67"/>
      <c r="E16" s="183"/>
      <c r="F16" s="68"/>
      <c r="G16" s="66"/>
      <c r="H16" s="66"/>
      <c r="I16" s="106">
        <f t="shared" si="6"/>
        <v>0</v>
      </c>
      <c r="J16" s="70"/>
      <c r="K16" s="105">
        <f t="shared" si="5"/>
        <v>0</v>
      </c>
      <c r="L16" s="147"/>
      <c r="M16" s="211" t="str">
        <f t="shared" si="1"/>
        <v/>
      </c>
      <c r="N16" s="70"/>
      <c r="O16" s="152" t="str">
        <f t="shared" si="2"/>
        <v/>
      </c>
      <c r="P16" s="152" t="str">
        <f t="shared" si="3"/>
        <v/>
      </c>
      <c r="Q16" s="73" t="str">
        <f t="shared" si="4"/>
        <v>nein</v>
      </c>
    </row>
    <row r="17" spans="1:17" x14ac:dyDescent="0.2">
      <c r="A17" s="70"/>
      <c r="B17" s="66"/>
      <c r="C17" s="67"/>
      <c r="D17" s="67"/>
      <c r="E17" s="183"/>
      <c r="F17" s="68"/>
      <c r="G17" s="66"/>
      <c r="H17" s="66"/>
      <c r="I17" s="106">
        <f t="shared" si="6"/>
        <v>0</v>
      </c>
      <c r="J17" s="70"/>
      <c r="K17" s="105">
        <f t="shared" si="5"/>
        <v>0</v>
      </c>
      <c r="L17" s="147"/>
      <c r="M17" s="211" t="str">
        <f t="shared" si="1"/>
        <v/>
      </c>
      <c r="N17" s="70"/>
      <c r="O17" s="152" t="str">
        <f t="shared" si="2"/>
        <v/>
      </c>
      <c r="P17" s="152" t="str">
        <f t="shared" si="3"/>
        <v/>
      </c>
      <c r="Q17" s="73" t="str">
        <f t="shared" si="4"/>
        <v>nein</v>
      </c>
    </row>
    <row r="18" spans="1:17" x14ac:dyDescent="0.2">
      <c r="A18" s="70"/>
      <c r="B18" s="66"/>
      <c r="C18" s="67"/>
      <c r="D18" s="67"/>
      <c r="E18" s="183"/>
      <c r="F18" s="68"/>
      <c r="G18" s="66"/>
      <c r="H18" s="66"/>
      <c r="I18" s="106">
        <f t="shared" si="6"/>
        <v>0</v>
      </c>
      <c r="J18" s="70"/>
      <c r="K18" s="105">
        <f t="shared" si="5"/>
        <v>0</v>
      </c>
      <c r="L18" s="147"/>
      <c r="M18" s="211" t="str">
        <f t="shared" si="1"/>
        <v/>
      </c>
      <c r="N18" s="70"/>
      <c r="O18" s="152" t="str">
        <f t="shared" si="2"/>
        <v/>
      </c>
      <c r="P18" s="152" t="str">
        <f t="shared" si="3"/>
        <v/>
      </c>
      <c r="Q18" s="73" t="str">
        <f t="shared" si="4"/>
        <v>nein</v>
      </c>
    </row>
    <row r="19" spans="1:17" x14ac:dyDescent="0.2">
      <c r="A19" s="70"/>
      <c r="B19" s="66"/>
      <c r="C19" s="67"/>
      <c r="D19" s="67"/>
      <c r="E19" s="183"/>
      <c r="F19" s="68"/>
      <c r="G19" s="66"/>
      <c r="H19" s="66"/>
      <c r="I19" s="106">
        <f t="shared" si="6"/>
        <v>0</v>
      </c>
      <c r="J19" s="70"/>
      <c r="K19" s="105">
        <f t="shared" si="5"/>
        <v>0</v>
      </c>
      <c r="L19" s="147"/>
      <c r="M19" s="211" t="str">
        <f t="shared" si="1"/>
        <v/>
      </c>
      <c r="N19" s="70"/>
      <c r="O19" s="152" t="str">
        <f t="shared" si="2"/>
        <v/>
      </c>
      <c r="P19" s="152" t="str">
        <f t="shared" si="3"/>
        <v/>
      </c>
      <c r="Q19" s="73" t="str">
        <f t="shared" si="4"/>
        <v>nein</v>
      </c>
    </row>
    <row r="20" spans="1:17" x14ac:dyDescent="0.2">
      <c r="A20" s="70"/>
      <c r="B20" s="66"/>
      <c r="C20" s="67"/>
      <c r="D20" s="67"/>
      <c r="E20" s="183"/>
      <c r="F20" s="68"/>
      <c r="G20" s="66"/>
      <c r="H20" s="66"/>
      <c r="I20" s="106">
        <f t="shared" si="6"/>
        <v>0</v>
      </c>
      <c r="J20" s="70"/>
      <c r="K20" s="105">
        <f t="shared" si="5"/>
        <v>0</v>
      </c>
      <c r="L20" s="147"/>
      <c r="M20" s="211" t="str">
        <f t="shared" si="1"/>
        <v/>
      </c>
      <c r="N20" s="70"/>
      <c r="O20" s="152" t="str">
        <f t="shared" si="2"/>
        <v/>
      </c>
      <c r="P20" s="152" t="str">
        <f t="shared" si="3"/>
        <v/>
      </c>
      <c r="Q20" s="73" t="str">
        <f t="shared" si="4"/>
        <v>nein</v>
      </c>
    </row>
    <row r="21" spans="1:17" x14ac:dyDescent="0.2">
      <c r="A21" s="70"/>
      <c r="B21" s="66"/>
      <c r="C21" s="67"/>
      <c r="D21" s="67"/>
      <c r="E21" s="183"/>
      <c r="F21" s="68"/>
      <c r="G21" s="66"/>
      <c r="H21" s="66"/>
      <c r="I21" s="106">
        <f t="shared" si="6"/>
        <v>0</v>
      </c>
      <c r="J21" s="70"/>
      <c r="K21" s="105">
        <f t="shared" si="5"/>
        <v>0</v>
      </c>
      <c r="L21" s="147"/>
      <c r="M21" s="211" t="str">
        <f t="shared" si="1"/>
        <v/>
      </c>
      <c r="N21" s="70"/>
      <c r="O21" s="152" t="str">
        <f t="shared" si="2"/>
        <v/>
      </c>
      <c r="P21" s="152" t="str">
        <f t="shared" si="3"/>
        <v/>
      </c>
      <c r="Q21" s="73" t="str">
        <f t="shared" si="4"/>
        <v>nein</v>
      </c>
    </row>
    <row r="22" spans="1:17" x14ac:dyDescent="0.2">
      <c r="A22" s="70"/>
      <c r="B22" s="66"/>
      <c r="C22" s="67"/>
      <c r="D22" s="67"/>
      <c r="E22" s="183"/>
      <c r="F22" s="68"/>
      <c r="G22" s="66"/>
      <c r="H22" s="66"/>
      <c r="I22" s="106">
        <f t="shared" si="6"/>
        <v>0</v>
      </c>
      <c r="J22" s="70"/>
      <c r="K22" s="105">
        <f t="shared" si="5"/>
        <v>0</v>
      </c>
      <c r="L22" s="147"/>
      <c r="M22" s="211" t="str">
        <f t="shared" si="1"/>
        <v/>
      </c>
      <c r="N22" s="70"/>
      <c r="O22" s="152" t="str">
        <f t="shared" si="2"/>
        <v/>
      </c>
      <c r="P22" s="152" t="str">
        <f t="shared" si="3"/>
        <v/>
      </c>
      <c r="Q22" s="73" t="str">
        <f t="shared" si="4"/>
        <v>nein</v>
      </c>
    </row>
    <row r="23" spans="1:17" x14ac:dyDescent="0.2">
      <c r="A23" s="70"/>
      <c r="B23" s="66"/>
      <c r="C23" s="67"/>
      <c r="D23" s="67"/>
      <c r="E23" s="183"/>
      <c r="F23" s="68"/>
      <c r="G23" s="66"/>
      <c r="H23" s="66"/>
      <c r="I23" s="69">
        <f t="shared" si="0"/>
        <v>0</v>
      </c>
      <c r="J23" s="70"/>
      <c r="K23" s="71">
        <f t="shared" si="5"/>
        <v>0</v>
      </c>
      <c r="L23" s="146"/>
      <c r="M23" s="211" t="str">
        <f t="shared" si="1"/>
        <v/>
      </c>
      <c r="N23" s="70"/>
      <c r="O23" s="152" t="str">
        <f t="shared" si="2"/>
        <v/>
      </c>
      <c r="P23" s="152" t="str">
        <f t="shared" si="3"/>
        <v/>
      </c>
      <c r="Q23" s="73" t="str">
        <f t="shared" si="4"/>
        <v>nein</v>
      </c>
    </row>
    <row r="24" spans="1:17" x14ac:dyDescent="0.2">
      <c r="A24" s="70"/>
      <c r="B24" s="66"/>
      <c r="C24" s="67"/>
      <c r="D24" s="67"/>
      <c r="E24" s="183"/>
      <c r="F24" s="68"/>
      <c r="G24" s="66"/>
      <c r="H24" s="66"/>
      <c r="I24" s="69">
        <f t="shared" si="0"/>
        <v>0</v>
      </c>
      <c r="J24" s="70"/>
      <c r="K24" s="71">
        <f t="shared" si="5"/>
        <v>0</v>
      </c>
      <c r="L24" s="146"/>
      <c r="M24" s="211" t="str">
        <f t="shared" si="1"/>
        <v/>
      </c>
      <c r="N24" s="70"/>
      <c r="O24" s="152" t="str">
        <f t="shared" si="2"/>
        <v/>
      </c>
      <c r="P24" s="152" t="str">
        <f t="shared" si="3"/>
        <v/>
      </c>
      <c r="Q24" s="73" t="str">
        <f t="shared" si="4"/>
        <v>nein</v>
      </c>
    </row>
    <row r="25" spans="1:17" x14ac:dyDescent="0.2">
      <c r="A25" s="70"/>
      <c r="B25" s="66"/>
      <c r="C25" s="67"/>
      <c r="D25" s="67"/>
      <c r="E25" s="183"/>
      <c r="F25" s="68"/>
      <c r="G25" s="66"/>
      <c r="H25" s="66"/>
      <c r="I25" s="69">
        <f t="shared" si="0"/>
        <v>0</v>
      </c>
      <c r="J25" s="70"/>
      <c r="K25" s="71">
        <f t="shared" si="5"/>
        <v>0</v>
      </c>
      <c r="L25" s="146"/>
      <c r="M25" s="211" t="str">
        <f t="shared" si="1"/>
        <v/>
      </c>
      <c r="N25" s="70"/>
      <c r="O25" s="152" t="str">
        <f t="shared" si="2"/>
        <v/>
      </c>
      <c r="P25" s="152" t="str">
        <f t="shared" si="3"/>
        <v/>
      </c>
      <c r="Q25" s="73" t="str">
        <f t="shared" si="4"/>
        <v>nein</v>
      </c>
    </row>
    <row r="26" spans="1:17" x14ac:dyDescent="0.2">
      <c r="A26" s="70"/>
      <c r="B26" s="66"/>
      <c r="C26" s="67"/>
      <c r="D26" s="67"/>
      <c r="E26" s="183"/>
      <c r="F26" s="68"/>
      <c r="G26" s="66"/>
      <c r="H26" s="66"/>
      <c r="I26" s="69">
        <f t="shared" si="0"/>
        <v>0</v>
      </c>
      <c r="J26" s="70"/>
      <c r="K26" s="71">
        <f t="shared" si="5"/>
        <v>0</v>
      </c>
      <c r="L26" s="146"/>
      <c r="M26" s="211" t="str">
        <f t="shared" si="1"/>
        <v/>
      </c>
      <c r="N26" s="70"/>
      <c r="O26" s="152" t="str">
        <f t="shared" si="2"/>
        <v/>
      </c>
      <c r="P26" s="152" t="str">
        <f t="shared" si="3"/>
        <v/>
      </c>
      <c r="Q26" s="73" t="str">
        <f t="shared" si="4"/>
        <v>nein</v>
      </c>
    </row>
    <row r="27" spans="1:17" x14ac:dyDescent="0.2">
      <c r="A27" s="70"/>
      <c r="B27" s="66"/>
      <c r="C27" s="67"/>
      <c r="D27" s="67"/>
      <c r="E27" s="183"/>
      <c r="F27" s="68"/>
      <c r="G27" s="66"/>
      <c r="H27" s="66"/>
      <c r="I27" s="69">
        <f t="shared" si="0"/>
        <v>0</v>
      </c>
      <c r="J27" s="70"/>
      <c r="K27" s="71">
        <f t="shared" si="5"/>
        <v>0</v>
      </c>
      <c r="L27" s="146"/>
      <c r="M27" s="211" t="str">
        <f t="shared" si="1"/>
        <v/>
      </c>
      <c r="N27" s="70"/>
      <c r="O27" s="152" t="str">
        <f t="shared" si="2"/>
        <v/>
      </c>
      <c r="P27" s="152" t="str">
        <f t="shared" si="3"/>
        <v/>
      </c>
      <c r="Q27" s="73" t="str">
        <f t="shared" si="4"/>
        <v>nein</v>
      </c>
    </row>
    <row r="28" spans="1:17" x14ac:dyDescent="0.2">
      <c r="A28" s="70"/>
      <c r="B28" s="66"/>
      <c r="C28" s="67"/>
      <c r="D28" s="67"/>
      <c r="E28" s="183"/>
      <c r="F28" s="68"/>
      <c r="G28" s="66"/>
      <c r="H28" s="66"/>
      <c r="I28" s="69">
        <f t="shared" si="0"/>
        <v>0</v>
      </c>
      <c r="J28" s="70"/>
      <c r="K28" s="71">
        <f t="shared" si="5"/>
        <v>0</v>
      </c>
      <c r="L28" s="146"/>
      <c r="M28" s="211" t="str">
        <f t="shared" si="1"/>
        <v/>
      </c>
      <c r="N28" s="70"/>
      <c r="O28" s="152" t="str">
        <f t="shared" si="2"/>
        <v/>
      </c>
      <c r="P28" s="152" t="str">
        <f t="shared" si="3"/>
        <v/>
      </c>
      <c r="Q28" s="73" t="str">
        <f t="shared" ref="Q28:Q30" si="7">IF(C28&lt;$Q$4,"nein",IF(K28=0,"nein",IF(B28="dürrebedingt","ja","nein")))</f>
        <v>nein</v>
      </c>
    </row>
    <row r="29" spans="1:17" x14ac:dyDescent="0.2">
      <c r="A29" s="70"/>
      <c r="B29" s="66"/>
      <c r="C29" s="67"/>
      <c r="D29" s="67"/>
      <c r="E29" s="183"/>
      <c r="F29" s="68"/>
      <c r="G29" s="66"/>
      <c r="H29" s="66"/>
      <c r="I29" s="69">
        <f t="shared" si="0"/>
        <v>0</v>
      </c>
      <c r="J29" s="70"/>
      <c r="K29" s="71">
        <f t="shared" si="5"/>
        <v>0</v>
      </c>
      <c r="L29" s="146"/>
      <c r="M29" s="211" t="str">
        <f t="shared" si="1"/>
        <v/>
      </c>
      <c r="N29" s="70"/>
      <c r="O29" s="152" t="str">
        <f t="shared" si="2"/>
        <v/>
      </c>
      <c r="P29" s="152" t="str">
        <f t="shared" si="3"/>
        <v/>
      </c>
      <c r="Q29" s="73" t="str">
        <f t="shared" si="7"/>
        <v>nein</v>
      </c>
    </row>
    <row r="30" spans="1:17" x14ac:dyDescent="0.2">
      <c r="A30" s="78"/>
      <c r="B30" s="74"/>
      <c r="C30" s="75"/>
      <c r="D30" s="75"/>
      <c r="E30" s="184"/>
      <c r="F30" s="76"/>
      <c r="G30" s="74"/>
      <c r="H30" s="74"/>
      <c r="I30" s="77">
        <f t="shared" si="0"/>
        <v>0</v>
      </c>
      <c r="J30" s="78"/>
      <c r="K30" s="79">
        <f t="shared" si="5"/>
        <v>0</v>
      </c>
      <c r="L30" s="148"/>
      <c r="M30" s="211" t="str">
        <f t="shared" si="1"/>
        <v/>
      </c>
      <c r="N30" s="78"/>
      <c r="O30" s="152" t="str">
        <f t="shared" si="2"/>
        <v/>
      </c>
      <c r="P30" s="152" t="str">
        <f t="shared" si="3"/>
        <v/>
      </c>
      <c r="Q30" s="80" t="str">
        <f t="shared" si="7"/>
        <v>nein</v>
      </c>
    </row>
    <row r="31" spans="1:17" ht="13.5" thickBot="1" x14ac:dyDescent="0.25">
      <c r="A31" s="47"/>
      <c r="B31" s="47"/>
      <c r="C31" s="47"/>
      <c r="D31" s="47"/>
      <c r="E31" s="47"/>
      <c r="F31" s="49">
        <f>IF(K31&gt;K35,0,SUMIF(Q6:Q30,"ja",F6:F30))</f>
        <v>0</v>
      </c>
      <c r="G31" s="50">
        <f>SUMIF(Q6:Q30,"ja",G6:G30)</f>
        <v>0</v>
      </c>
      <c r="H31" s="47"/>
      <c r="I31" s="47"/>
      <c r="J31" s="48"/>
      <c r="K31" s="209">
        <f>SUMIF($Q$6:$Q$30,"ja",K6:K30)</f>
        <v>0</v>
      </c>
      <c r="L31" s="209">
        <f>SUMIF($Q$6:$Q$30,"ja",L6:L30)</f>
        <v>0</v>
      </c>
      <c r="M31" s="209">
        <f>SUM(M6:M30)</f>
        <v>0</v>
      </c>
      <c r="N31" s="48"/>
      <c r="O31" s="153">
        <f>SUM(O6:O30)</f>
        <v>0</v>
      </c>
      <c r="P31" s="153">
        <f>SUM(P6:P30)</f>
        <v>0</v>
      </c>
      <c r="Q31" s="47"/>
    </row>
    <row r="32" spans="1:17" ht="39" thickTop="1" x14ac:dyDescent="0.2">
      <c r="F32" s="149" t="s">
        <v>105</v>
      </c>
      <c r="G32" s="149"/>
      <c r="H32" s="150"/>
      <c r="I32" s="150"/>
      <c r="J32" s="151"/>
      <c r="K32" s="149" t="s">
        <v>57</v>
      </c>
      <c r="L32" s="149" t="s">
        <v>155</v>
      </c>
      <c r="M32" s="149"/>
      <c r="N32" s="151"/>
      <c r="O32" s="149" t="s">
        <v>156</v>
      </c>
      <c r="P32" s="149" t="s">
        <v>157</v>
      </c>
    </row>
    <row r="33" spans="4:16" x14ac:dyDescent="0.2">
      <c r="K33" s="38"/>
      <c r="L33" s="38"/>
      <c r="M33" s="38"/>
    </row>
    <row r="34" spans="4:16" ht="25.5" x14ac:dyDescent="0.2">
      <c r="K34" s="38" t="s">
        <v>87</v>
      </c>
      <c r="L34" s="38"/>
      <c r="M34" s="38"/>
    </row>
    <row r="35" spans="4:16" x14ac:dyDescent="0.2">
      <c r="K35" s="45">
        <f>'Anlage 1'!B27</f>
        <v>0</v>
      </c>
      <c r="L35" s="45"/>
      <c r="M35" s="45"/>
    </row>
    <row r="36" spans="4:16" ht="20.25" x14ac:dyDescent="0.3">
      <c r="E36" s="46" t="str">
        <f>IF(K31&gt;K35,"Beihilfefähige Menge überschritten, bitte mehr Zukäufe als regulär deklarieren!","")</f>
        <v/>
      </c>
      <c r="K36" s="38"/>
      <c r="L36" s="38"/>
      <c r="M36" s="38"/>
      <c r="O36" s="195" t="s">
        <v>175</v>
      </c>
      <c r="P36" s="202"/>
    </row>
    <row r="37" spans="4:16" x14ac:dyDescent="0.2">
      <c r="D37" s="4"/>
      <c r="E37" s="4"/>
      <c r="G37" s="4"/>
      <c r="H37" s="4"/>
      <c r="K37" s="38"/>
      <c r="L37" s="38"/>
      <c r="M37" s="38"/>
      <c r="O37" s="203"/>
      <c r="P37" s="204"/>
    </row>
    <row r="38" spans="4:16" x14ac:dyDescent="0.2">
      <c r="O38" s="205"/>
      <c r="P38" s="206"/>
    </row>
    <row r="39" spans="4:16" x14ac:dyDescent="0.2">
      <c r="O39" s="203" t="s">
        <v>64</v>
      </c>
      <c r="P39" s="204"/>
    </row>
    <row r="40" spans="4:16" x14ac:dyDescent="0.2">
      <c r="F40" s="39"/>
      <c r="J40" s="39"/>
      <c r="K40" s="11" t="str">
        <f>IF(F40&gt;F39,"nicht ausreichend regulärer Zukauf!","")</f>
        <v/>
      </c>
      <c r="L40" s="11"/>
      <c r="M40" s="11"/>
      <c r="O40" s="205"/>
      <c r="P40" s="206"/>
    </row>
    <row r="41" spans="4:16" x14ac:dyDescent="0.2">
      <c r="O41" s="205" t="s">
        <v>33</v>
      </c>
      <c r="P41" s="206"/>
    </row>
    <row r="42" spans="4:16" x14ac:dyDescent="0.2">
      <c r="O42" s="107"/>
      <c r="P42" s="107"/>
    </row>
  </sheetData>
  <sheetProtection algorithmName="SHA-512" hashValue="avUkcYjJuhhKy+nMRTyq92pMymVQBsWe6qUIBondfhdfDvW27gcXufUj2/dZugH0BATUO7BzS+pUEGYB81yJrA==" saltValue="1ejjIQMZmj6x43pnaSSXGA==" spinCount="100000" sheet="1" objects="1" scenarios="1"/>
  <conditionalFormatting sqref="K31">
    <cfRule type="expression" dxfId="1" priority="2">
      <formula>$K$31&gt;$K$35</formula>
    </cfRule>
  </conditionalFormatting>
  <conditionalFormatting sqref="K35:M35">
    <cfRule type="expression" dxfId="0" priority="1">
      <formula>$K$31&gt;$K$35</formula>
    </cfRule>
  </conditionalFormatting>
  <dataValidations count="5">
    <dataValidation type="list" allowBlank="1" showInputMessage="1" showErrorMessage="1" sqref="B6:B30" xr:uid="{0F1F191E-C76C-4FA0-9745-3496008FF2B5}">
      <formula1>"regulär,dürrebedingt"</formula1>
    </dataValidation>
    <dataValidation type="list" allowBlank="1" showInputMessage="1" showErrorMessage="1" sqref="J6:J30" xr:uid="{011B896F-3FC7-4528-A684-E0B3C402F75C}">
      <mc:AlternateContent xmlns:x12ac="http://schemas.microsoft.com/office/spreadsheetml/2011/1/ac" xmlns:mc="http://schemas.openxmlformats.org/markup-compatibility/2006">
        <mc:Choice Requires="x12ac">
          <x12ac:list>"stehend, ab Feld","geerntet, ab Hof/Feld", frei Hof,</x12ac:list>
        </mc:Choice>
        <mc:Fallback>
          <formula1>"stehend, ab Feld,geerntet, ab Hof/Feld, frei Hof,"</formula1>
        </mc:Fallback>
      </mc:AlternateContent>
    </dataValidation>
    <dataValidation type="date" errorStyle="information" allowBlank="1" showInputMessage="1" showErrorMessage="1" errorTitle="Futterzukauf 2026" error="Nur Rechnungen mit Rechnungsdatum zwischen 1.1.2026 und 31.1.2027 erfassen!" promptTitle="Rechnungsdatum" prompt="beihilfeberechtigt bis 31.01.2027" sqref="D6:D30" xr:uid="{B11C056E-F339-45C8-9C8B-70D4F6108F1D}">
      <formula1>46023</formula1>
      <formula2>46418</formula2>
    </dataValidation>
    <dataValidation type="date" allowBlank="1" showInputMessage="1" showErrorMessage="1" errorTitle="Futterzukauf 2026" error="Nur Futterzukäufe zwischen 1.1.2026 und 31.1.2027 erfassen!" promptTitle="Lieferdatum" prompt="beihilfeberechtigt ab 1.7.2026" sqref="C6:C30" xr:uid="{9345CF99-3921-4B00-90D7-EAD7694C85A5}">
      <formula1>46023</formula1>
      <formula2>46418</formula2>
    </dataValidation>
    <dataValidation type="decimal" operator="greaterThan" allowBlank="1" showInputMessage="1" showErrorMessage="1" sqref="F6:G30" xr:uid="{14D1DCC1-C8E7-4CEF-869E-495EAE16371C}">
      <formula1>0</formula1>
    </dataValidation>
  </dataValidations>
  <pageMargins left="0.70866141732283472" right="0.70866141732283472" top="0.78740157480314965" bottom="0.78740157480314965" header="0.31496062992125984" footer="0.31496062992125984"/>
  <pageSetup paperSize="9" scale="78" fitToWidth="2" orientation="landscape" r:id="rId1"/>
  <headerFooter>
    <oddHeader>&amp;LFutterzukauf 2026</oddHead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DAF813A-76E6-4C2B-A736-A94EE10ED50F}">
          <x14:formula1>
            <xm:f>'Stammdaten Berechnung'!$F$6:$F$9</xm:f>
          </x14:formula1>
          <xm:sqref>H6:H30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D65FE-C7AB-4D46-B84F-61A2E4034A94}">
  <sheetPr codeName="Tabelle5"/>
  <dimension ref="A1:M43"/>
  <sheetViews>
    <sheetView view="pageBreakPreview" zoomScaleNormal="100" zoomScaleSheetLayoutView="100" workbookViewId="0">
      <selection activeCell="A6" sqref="A6"/>
    </sheetView>
  </sheetViews>
  <sheetFormatPr baseColWidth="10" defaultRowHeight="12.75" x14ac:dyDescent="0.2"/>
  <cols>
    <col min="1" max="1" width="15.85546875" bestFit="1" customWidth="1"/>
    <col min="2" max="2" width="13.5703125" bestFit="1" customWidth="1"/>
    <col min="3" max="3" width="16.28515625" bestFit="1" customWidth="1"/>
    <col min="4" max="4" width="10.42578125" bestFit="1" customWidth="1"/>
    <col min="5" max="5" width="9.5703125" bestFit="1" customWidth="1"/>
    <col min="6" max="6" width="17.140625" bestFit="1" customWidth="1"/>
  </cols>
  <sheetData>
    <row r="1" spans="1:13" ht="20.25" x14ac:dyDescent="0.3">
      <c r="A1" s="43" t="s">
        <v>161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x14ac:dyDescent="0.2">
      <c r="A2" s="6"/>
    </row>
    <row r="5" spans="1:13" x14ac:dyDescent="0.2">
      <c r="A5" s="40" t="s">
        <v>166</v>
      </c>
      <c r="B5" s="40" t="s">
        <v>44</v>
      </c>
      <c r="C5" s="40" t="s">
        <v>39</v>
      </c>
      <c r="D5" s="40" t="s">
        <v>16</v>
      </c>
      <c r="E5" s="110" t="s">
        <v>35</v>
      </c>
      <c r="F5" s="40" t="s">
        <v>40</v>
      </c>
    </row>
    <row r="6" spans="1:13" x14ac:dyDescent="0.2">
      <c r="A6" s="135"/>
      <c r="B6" s="136"/>
      <c r="C6" s="137"/>
      <c r="D6" s="137"/>
      <c r="E6" s="86">
        <f t="shared" ref="E6:E30" si="0">IFERROR(VLOOKUP(D6,MTMGehalt,2,FALSE),)</f>
        <v>0</v>
      </c>
      <c r="F6" s="87">
        <f t="shared" ref="F6:F30" si="1">C6/100*E6</f>
        <v>0</v>
      </c>
    </row>
    <row r="7" spans="1:13" x14ac:dyDescent="0.2">
      <c r="A7" s="138"/>
      <c r="B7" s="67"/>
      <c r="C7" s="66"/>
      <c r="D7" s="66"/>
      <c r="E7" s="69">
        <f t="shared" si="0"/>
        <v>0</v>
      </c>
      <c r="F7" s="88">
        <f t="shared" si="1"/>
        <v>0</v>
      </c>
    </row>
    <row r="8" spans="1:13" x14ac:dyDescent="0.2">
      <c r="A8" s="138"/>
      <c r="B8" s="67"/>
      <c r="C8" s="66"/>
      <c r="D8" s="66"/>
      <c r="E8" s="69">
        <f t="shared" si="0"/>
        <v>0</v>
      </c>
      <c r="F8" s="88">
        <f t="shared" si="1"/>
        <v>0</v>
      </c>
    </row>
    <row r="9" spans="1:13" x14ac:dyDescent="0.2">
      <c r="A9" s="138"/>
      <c r="B9" s="66"/>
      <c r="C9" s="66"/>
      <c r="D9" s="66"/>
      <c r="E9" s="69">
        <f t="shared" si="0"/>
        <v>0</v>
      </c>
      <c r="F9" s="88">
        <f t="shared" si="1"/>
        <v>0</v>
      </c>
    </row>
    <row r="10" spans="1:13" x14ac:dyDescent="0.2">
      <c r="A10" s="138"/>
      <c r="B10" s="66"/>
      <c r="C10" s="66"/>
      <c r="D10" s="66"/>
      <c r="E10" s="69">
        <f t="shared" si="0"/>
        <v>0</v>
      </c>
      <c r="F10" s="88">
        <f t="shared" si="1"/>
        <v>0</v>
      </c>
    </row>
    <row r="11" spans="1:13" x14ac:dyDescent="0.2">
      <c r="A11" s="138"/>
      <c r="B11" s="66"/>
      <c r="C11" s="66"/>
      <c r="D11" s="66"/>
      <c r="E11" s="69">
        <f t="shared" si="0"/>
        <v>0</v>
      </c>
      <c r="F11" s="88">
        <f t="shared" si="1"/>
        <v>0</v>
      </c>
    </row>
    <row r="12" spans="1:13" x14ac:dyDescent="0.2">
      <c r="A12" s="138"/>
      <c r="B12" s="66"/>
      <c r="C12" s="66"/>
      <c r="D12" s="66"/>
      <c r="E12" s="69">
        <f t="shared" si="0"/>
        <v>0</v>
      </c>
      <c r="F12" s="88">
        <f t="shared" si="1"/>
        <v>0</v>
      </c>
    </row>
    <row r="13" spans="1:13" x14ac:dyDescent="0.2">
      <c r="A13" s="138"/>
      <c r="B13" s="66"/>
      <c r="C13" s="66"/>
      <c r="D13" s="66"/>
      <c r="E13" s="69">
        <f t="shared" si="0"/>
        <v>0</v>
      </c>
      <c r="F13" s="88">
        <f t="shared" si="1"/>
        <v>0</v>
      </c>
    </row>
    <row r="14" spans="1:13" x14ac:dyDescent="0.2">
      <c r="A14" s="138"/>
      <c r="B14" s="66"/>
      <c r="C14" s="66"/>
      <c r="D14" s="66"/>
      <c r="E14" s="69">
        <f t="shared" si="0"/>
        <v>0</v>
      </c>
      <c r="F14" s="88">
        <f t="shared" si="1"/>
        <v>0</v>
      </c>
    </row>
    <row r="15" spans="1:13" x14ac:dyDescent="0.2">
      <c r="A15" s="138"/>
      <c r="B15" s="66"/>
      <c r="C15" s="66"/>
      <c r="D15" s="66"/>
      <c r="E15" s="69">
        <f t="shared" si="0"/>
        <v>0</v>
      </c>
      <c r="F15" s="88">
        <f t="shared" si="1"/>
        <v>0</v>
      </c>
    </row>
    <row r="16" spans="1:13" x14ac:dyDescent="0.2">
      <c r="A16" s="138"/>
      <c r="B16" s="66"/>
      <c r="C16" s="66"/>
      <c r="D16" s="66"/>
      <c r="E16" s="69">
        <f t="shared" si="0"/>
        <v>0</v>
      </c>
      <c r="F16" s="88">
        <f t="shared" si="1"/>
        <v>0</v>
      </c>
    </row>
    <row r="17" spans="1:6" x14ac:dyDescent="0.2">
      <c r="A17" s="138"/>
      <c r="B17" s="66"/>
      <c r="C17" s="66"/>
      <c r="D17" s="66"/>
      <c r="E17" s="69">
        <f t="shared" si="0"/>
        <v>0</v>
      </c>
      <c r="F17" s="88">
        <f t="shared" si="1"/>
        <v>0</v>
      </c>
    </row>
    <row r="18" spans="1:6" x14ac:dyDescent="0.2">
      <c r="A18" s="138"/>
      <c r="B18" s="66"/>
      <c r="C18" s="66"/>
      <c r="D18" s="66"/>
      <c r="E18" s="69">
        <f t="shared" si="0"/>
        <v>0</v>
      </c>
      <c r="F18" s="88">
        <f t="shared" si="1"/>
        <v>0</v>
      </c>
    </row>
    <row r="19" spans="1:6" x14ac:dyDescent="0.2">
      <c r="A19" s="138"/>
      <c r="B19" s="66"/>
      <c r="C19" s="66"/>
      <c r="D19" s="66"/>
      <c r="E19" s="69">
        <f t="shared" si="0"/>
        <v>0</v>
      </c>
      <c r="F19" s="88">
        <f t="shared" si="1"/>
        <v>0</v>
      </c>
    </row>
    <row r="20" spans="1:6" x14ac:dyDescent="0.2">
      <c r="A20" s="138"/>
      <c r="B20" s="66"/>
      <c r="C20" s="66"/>
      <c r="D20" s="66"/>
      <c r="E20" s="69">
        <f t="shared" si="0"/>
        <v>0</v>
      </c>
      <c r="F20" s="88">
        <f t="shared" si="1"/>
        <v>0</v>
      </c>
    </row>
    <row r="21" spans="1:6" x14ac:dyDescent="0.2">
      <c r="A21" s="138"/>
      <c r="B21" s="66"/>
      <c r="C21" s="66"/>
      <c r="D21" s="66"/>
      <c r="E21" s="69">
        <f t="shared" si="0"/>
        <v>0</v>
      </c>
      <c r="F21" s="88">
        <f t="shared" si="1"/>
        <v>0</v>
      </c>
    </row>
    <row r="22" spans="1:6" x14ac:dyDescent="0.2">
      <c r="A22" s="138"/>
      <c r="B22" s="66"/>
      <c r="C22" s="66"/>
      <c r="D22" s="66"/>
      <c r="E22" s="69">
        <f t="shared" si="0"/>
        <v>0</v>
      </c>
      <c r="F22" s="88">
        <f t="shared" si="1"/>
        <v>0</v>
      </c>
    </row>
    <row r="23" spans="1:6" x14ac:dyDescent="0.2">
      <c r="A23" s="138"/>
      <c r="B23" s="66"/>
      <c r="C23" s="66"/>
      <c r="D23" s="66"/>
      <c r="E23" s="69">
        <f t="shared" si="0"/>
        <v>0</v>
      </c>
      <c r="F23" s="88">
        <f t="shared" si="1"/>
        <v>0</v>
      </c>
    </row>
    <row r="24" spans="1:6" x14ac:dyDescent="0.2">
      <c r="A24" s="138"/>
      <c r="B24" s="66"/>
      <c r="C24" s="66"/>
      <c r="D24" s="66"/>
      <c r="E24" s="69">
        <f t="shared" si="0"/>
        <v>0</v>
      </c>
      <c r="F24" s="88">
        <f t="shared" si="1"/>
        <v>0</v>
      </c>
    </row>
    <row r="25" spans="1:6" x14ac:dyDescent="0.2">
      <c r="A25" s="138"/>
      <c r="B25" s="66"/>
      <c r="C25" s="66"/>
      <c r="D25" s="66"/>
      <c r="E25" s="69">
        <f t="shared" si="0"/>
        <v>0</v>
      </c>
      <c r="F25" s="88">
        <f t="shared" si="1"/>
        <v>0</v>
      </c>
    </row>
    <row r="26" spans="1:6" x14ac:dyDescent="0.2">
      <c r="A26" s="138"/>
      <c r="B26" s="66"/>
      <c r="C26" s="66"/>
      <c r="D26" s="66"/>
      <c r="E26" s="69">
        <f t="shared" si="0"/>
        <v>0</v>
      </c>
      <c r="F26" s="88">
        <f t="shared" si="1"/>
        <v>0</v>
      </c>
    </row>
    <row r="27" spans="1:6" x14ac:dyDescent="0.2">
      <c r="A27" s="138"/>
      <c r="B27" s="66"/>
      <c r="C27" s="66"/>
      <c r="D27" s="66"/>
      <c r="E27" s="69">
        <f t="shared" si="0"/>
        <v>0</v>
      </c>
      <c r="F27" s="88">
        <f t="shared" si="1"/>
        <v>0</v>
      </c>
    </row>
    <row r="28" spans="1:6" x14ac:dyDescent="0.2">
      <c r="A28" s="138"/>
      <c r="B28" s="66"/>
      <c r="C28" s="66"/>
      <c r="D28" s="66"/>
      <c r="E28" s="69">
        <f t="shared" si="0"/>
        <v>0</v>
      </c>
      <c r="F28" s="88">
        <f t="shared" si="1"/>
        <v>0</v>
      </c>
    </row>
    <row r="29" spans="1:6" x14ac:dyDescent="0.2">
      <c r="A29" s="138"/>
      <c r="B29" s="66"/>
      <c r="C29" s="66"/>
      <c r="D29" s="66"/>
      <c r="E29" s="69">
        <f t="shared" si="0"/>
        <v>0</v>
      </c>
      <c r="F29" s="88">
        <f t="shared" si="1"/>
        <v>0</v>
      </c>
    </row>
    <row r="30" spans="1:6" x14ac:dyDescent="0.2">
      <c r="A30" s="109"/>
      <c r="B30" s="78"/>
      <c r="C30" s="78"/>
      <c r="D30" s="78"/>
      <c r="E30" s="77">
        <f t="shared" si="0"/>
        <v>0</v>
      </c>
      <c r="F30" s="89">
        <f t="shared" si="1"/>
        <v>0</v>
      </c>
    </row>
    <row r="31" spans="1:6" ht="13.5" thickBot="1" x14ac:dyDescent="0.25">
      <c r="A31" s="47"/>
      <c r="B31" s="47"/>
      <c r="C31" s="47"/>
      <c r="D31" s="47"/>
      <c r="E31" s="47"/>
      <c r="F31" s="48">
        <f>SUM(F6:F30)</f>
        <v>0</v>
      </c>
    </row>
    <row r="32" spans="1:6" ht="26.25" thickTop="1" x14ac:dyDescent="0.2">
      <c r="F32" s="38" t="s">
        <v>162</v>
      </c>
    </row>
    <row r="37" spans="2:5" x14ac:dyDescent="0.2">
      <c r="C37" s="195" t="s">
        <v>175</v>
      </c>
      <c r="D37" s="207"/>
      <c r="E37" s="202"/>
    </row>
    <row r="38" spans="2:5" x14ac:dyDescent="0.2">
      <c r="C38" s="203"/>
      <c r="D38" s="208"/>
      <c r="E38" s="204"/>
    </row>
    <row r="39" spans="2:5" x14ac:dyDescent="0.2">
      <c r="C39" s="205"/>
      <c r="D39" s="108"/>
      <c r="E39" s="206"/>
    </row>
    <row r="40" spans="2:5" x14ac:dyDescent="0.2">
      <c r="C40" s="203" t="s">
        <v>64</v>
      </c>
      <c r="D40" s="208"/>
      <c r="E40" s="204"/>
    </row>
    <row r="41" spans="2:5" x14ac:dyDescent="0.2">
      <c r="C41" s="205"/>
      <c r="D41" s="108"/>
      <c r="E41" s="206"/>
    </row>
    <row r="42" spans="2:5" x14ac:dyDescent="0.2">
      <c r="B42" s="6"/>
      <c r="C42" s="205" t="s">
        <v>33</v>
      </c>
      <c r="D42" s="108"/>
      <c r="E42" s="206"/>
    </row>
    <row r="43" spans="2:5" x14ac:dyDescent="0.2">
      <c r="C43" s="107"/>
      <c r="D43" s="107"/>
      <c r="E43" s="107"/>
    </row>
  </sheetData>
  <sheetProtection algorithmName="SHA-512" hashValue="R7GfwT44wY4gvKp6cwKGRMGkA5LCMiWhSkZHCRsPBA7X7X1nx5h3M2KQ9wvgLnf3WBpUGzosvoE7XFlbJwOBfg==" saltValue="K9pvPTBE9OtfAtCBtN2pJQ==" spinCount="100000" sheet="1" objects="1" scenarios="1"/>
  <dataValidations count="2">
    <dataValidation type="decimal" operator="greaterThan" allowBlank="1" showInputMessage="1" showErrorMessage="1" sqref="C6:C30" xr:uid="{B9C97C42-16DA-49BE-89EF-1A155591F084}">
      <formula1>0</formula1>
    </dataValidation>
    <dataValidation type="date" allowBlank="1" showErrorMessage="1" errorTitle="Futterverkauf 2026" error="Nur Futterverkäufe aus dem Jahr 2026 erfassen!" sqref="B6:B30" xr:uid="{479080C0-83B3-4B89-BFB3-62EAECC3493E}">
      <formula1>46023</formula1>
      <formula2>46387</formula2>
    </dataValidation>
  </dataValidations>
  <pageMargins left="0.7" right="0.7" top="0.78740157499999996" bottom="0.78740157499999996" header="0.3" footer="0.3"/>
  <pageSetup paperSize="9" scale="5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66FFFB4-1D18-4C24-9D45-0BE8E4827E32}">
          <x14:formula1>
            <xm:f>'Stammdaten Berechnung'!$F$6:$F$9</xm:f>
          </x14:formula1>
          <xm:sqref>D6:D30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00FD1-22DF-4E9F-BDE2-FB8ED252BD1B}">
  <sheetPr codeName="Tabelle6"/>
  <dimension ref="A1:M43"/>
  <sheetViews>
    <sheetView view="pageBreakPreview" zoomScaleNormal="100" zoomScaleSheetLayoutView="100" workbookViewId="0">
      <selection activeCell="A6" sqref="A6"/>
    </sheetView>
  </sheetViews>
  <sheetFormatPr baseColWidth="10" defaultRowHeight="12.75" x14ac:dyDescent="0.2"/>
  <cols>
    <col min="1" max="1" width="15.85546875" bestFit="1" customWidth="1"/>
    <col min="2" max="2" width="13.5703125" bestFit="1" customWidth="1"/>
    <col min="3" max="3" width="16.28515625" bestFit="1" customWidth="1"/>
    <col min="4" max="4" width="10.42578125" bestFit="1" customWidth="1"/>
    <col min="5" max="5" width="9.5703125" bestFit="1" customWidth="1"/>
    <col min="6" max="6" width="22.5703125" customWidth="1"/>
  </cols>
  <sheetData>
    <row r="1" spans="1:13" ht="20.25" x14ac:dyDescent="0.3">
      <c r="A1" s="43" t="s">
        <v>58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x14ac:dyDescent="0.2">
      <c r="A2" s="6"/>
    </row>
    <row r="5" spans="1:13" x14ac:dyDescent="0.2">
      <c r="A5" s="40" t="s">
        <v>165</v>
      </c>
      <c r="B5" s="40" t="s">
        <v>44</v>
      </c>
      <c r="C5" s="40" t="s">
        <v>39</v>
      </c>
      <c r="D5" s="40" t="s">
        <v>16</v>
      </c>
      <c r="E5" s="110" t="s">
        <v>35</v>
      </c>
      <c r="F5" s="40" t="s">
        <v>40</v>
      </c>
    </row>
    <row r="6" spans="1:13" x14ac:dyDescent="0.2">
      <c r="A6" s="135"/>
      <c r="B6" s="136"/>
      <c r="C6" s="137"/>
      <c r="D6" s="137"/>
      <c r="E6" s="86">
        <f t="shared" ref="E6:E30" si="0">IFERROR(VLOOKUP(D6,MTMGehalt,2,FALSE),)</f>
        <v>0</v>
      </c>
      <c r="F6" s="87">
        <f t="shared" ref="F6:F30" si="1">C6/100*E6</f>
        <v>0</v>
      </c>
    </row>
    <row r="7" spans="1:13" x14ac:dyDescent="0.2">
      <c r="A7" s="138"/>
      <c r="B7" s="67"/>
      <c r="C7" s="66"/>
      <c r="D7" s="66"/>
      <c r="E7" s="69">
        <f t="shared" si="0"/>
        <v>0</v>
      </c>
      <c r="F7" s="88">
        <f t="shared" si="1"/>
        <v>0</v>
      </c>
    </row>
    <row r="8" spans="1:13" x14ac:dyDescent="0.2">
      <c r="A8" s="138"/>
      <c r="B8" s="67"/>
      <c r="C8" s="66"/>
      <c r="D8" s="66"/>
      <c r="E8" s="69">
        <f t="shared" si="0"/>
        <v>0</v>
      </c>
      <c r="F8" s="88">
        <f t="shared" si="1"/>
        <v>0</v>
      </c>
    </row>
    <row r="9" spans="1:13" x14ac:dyDescent="0.2">
      <c r="A9" s="138"/>
      <c r="B9" s="66"/>
      <c r="C9" s="66"/>
      <c r="D9" s="66"/>
      <c r="E9" s="69">
        <f t="shared" si="0"/>
        <v>0</v>
      </c>
      <c r="F9" s="88">
        <f t="shared" si="1"/>
        <v>0</v>
      </c>
    </row>
    <row r="10" spans="1:13" x14ac:dyDescent="0.2">
      <c r="A10" s="138"/>
      <c r="B10" s="66"/>
      <c r="C10" s="66"/>
      <c r="D10" s="66"/>
      <c r="E10" s="69">
        <f t="shared" si="0"/>
        <v>0</v>
      </c>
      <c r="F10" s="88">
        <f t="shared" si="1"/>
        <v>0</v>
      </c>
    </row>
    <row r="11" spans="1:13" x14ac:dyDescent="0.2">
      <c r="A11" s="138"/>
      <c r="B11" s="66"/>
      <c r="C11" s="66"/>
      <c r="D11" s="66"/>
      <c r="E11" s="69">
        <f t="shared" si="0"/>
        <v>0</v>
      </c>
      <c r="F11" s="88">
        <f t="shared" si="1"/>
        <v>0</v>
      </c>
    </row>
    <row r="12" spans="1:13" x14ac:dyDescent="0.2">
      <c r="A12" s="138"/>
      <c r="B12" s="66"/>
      <c r="C12" s="66"/>
      <c r="D12" s="66"/>
      <c r="E12" s="69">
        <f t="shared" ref="E12:E24" si="2">IFERROR(VLOOKUP(D12,MTMGehalt,2,FALSE),)</f>
        <v>0</v>
      </c>
      <c r="F12" s="88">
        <f t="shared" ref="F12:F24" si="3">C12/100*E12</f>
        <v>0</v>
      </c>
    </row>
    <row r="13" spans="1:13" x14ac:dyDescent="0.2">
      <c r="A13" s="138"/>
      <c r="B13" s="66"/>
      <c r="C13" s="66"/>
      <c r="D13" s="66"/>
      <c r="E13" s="69">
        <f t="shared" si="2"/>
        <v>0</v>
      </c>
      <c r="F13" s="88">
        <f t="shared" si="3"/>
        <v>0</v>
      </c>
    </row>
    <row r="14" spans="1:13" x14ac:dyDescent="0.2">
      <c r="A14" s="138"/>
      <c r="B14" s="66"/>
      <c r="C14" s="66"/>
      <c r="D14" s="66"/>
      <c r="E14" s="69">
        <f t="shared" si="2"/>
        <v>0</v>
      </c>
      <c r="F14" s="88">
        <f t="shared" si="3"/>
        <v>0</v>
      </c>
    </row>
    <row r="15" spans="1:13" x14ac:dyDescent="0.2">
      <c r="A15" s="138"/>
      <c r="B15" s="66"/>
      <c r="C15" s="66"/>
      <c r="D15" s="66"/>
      <c r="E15" s="69">
        <f t="shared" si="2"/>
        <v>0</v>
      </c>
      <c r="F15" s="88">
        <f t="shared" si="3"/>
        <v>0</v>
      </c>
    </row>
    <row r="16" spans="1:13" x14ac:dyDescent="0.2">
      <c r="A16" s="138"/>
      <c r="B16" s="66"/>
      <c r="C16" s="66"/>
      <c r="D16" s="66"/>
      <c r="E16" s="69">
        <f t="shared" si="2"/>
        <v>0</v>
      </c>
      <c r="F16" s="88">
        <f t="shared" si="3"/>
        <v>0</v>
      </c>
    </row>
    <row r="17" spans="1:6" x14ac:dyDescent="0.2">
      <c r="A17" s="138"/>
      <c r="B17" s="66"/>
      <c r="C17" s="66"/>
      <c r="D17" s="66"/>
      <c r="E17" s="69">
        <f t="shared" si="2"/>
        <v>0</v>
      </c>
      <c r="F17" s="88">
        <f t="shared" si="3"/>
        <v>0</v>
      </c>
    </row>
    <row r="18" spans="1:6" x14ac:dyDescent="0.2">
      <c r="A18" s="138"/>
      <c r="B18" s="66"/>
      <c r="C18" s="66"/>
      <c r="D18" s="66"/>
      <c r="E18" s="69">
        <f t="shared" si="2"/>
        <v>0</v>
      </c>
      <c r="F18" s="88">
        <f t="shared" si="3"/>
        <v>0</v>
      </c>
    </row>
    <row r="19" spans="1:6" x14ac:dyDescent="0.2">
      <c r="A19" s="138"/>
      <c r="B19" s="66"/>
      <c r="C19" s="66"/>
      <c r="D19" s="66"/>
      <c r="E19" s="69">
        <f t="shared" si="2"/>
        <v>0</v>
      </c>
      <c r="F19" s="88">
        <f t="shared" si="3"/>
        <v>0</v>
      </c>
    </row>
    <row r="20" spans="1:6" x14ac:dyDescent="0.2">
      <c r="A20" s="138"/>
      <c r="B20" s="66"/>
      <c r="C20" s="66"/>
      <c r="D20" s="66"/>
      <c r="E20" s="69">
        <f t="shared" si="2"/>
        <v>0</v>
      </c>
      <c r="F20" s="88">
        <f t="shared" si="3"/>
        <v>0</v>
      </c>
    </row>
    <row r="21" spans="1:6" x14ac:dyDescent="0.2">
      <c r="A21" s="138"/>
      <c r="B21" s="66"/>
      <c r="C21" s="66"/>
      <c r="D21" s="66"/>
      <c r="E21" s="69">
        <f t="shared" si="2"/>
        <v>0</v>
      </c>
      <c r="F21" s="88">
        <f t="shared" si="3"/>
        <v>0</v>
      </c>
    </row>
    <row r="22" spans="1:6" x14ac:dyDescent="0.2">
      <c r="A22" s="138"/>
      <c r="B22" s="66"/>
      <c r="C22" s="66"/>
      <c r="D22" s="66"/>
      <c r="E22" s="69">
        <f t="shared" si="2"/>
        <v>0</v>
      </c>
      <c r="F22" s="88">
        <f t="shared" si="3"/>
        <v>0</v>
      </c>
    </row>
    <row r="23" spans="1:6" x14ac:dyDescent="0.2">
      <c r="A23" s="138"/>
      <c r="B23" s="66"/>
      <c r="C23" s="66"/>
      <c r="D23" s="66"/>
      <c r="E23" s="69">
        <f t="shared" si="2"/>
        <v>0</v>
      </c>
      <c r="F23" s="88">
        <f t="shared" si="3"/>
        <v>0</v>
      </c>
    </row>
    <row r="24" spans="1:6" x14ac:dyDescent="0.2">
      <c r="A24" s="138"/>
      <c r="B24" s="66"/>
      <c r="C24" s="66"/>
      <c r="D24" s="66"/>
      <c r="E24" s="69">
        <f t="shared" si="2"/>
        <v>0</v>
      </c>
      <c r="F24" s="88">
        <f t="shared" si="3"/>
        <v>0</v>
      </c>
    </row>
    <row r="25" spans="1:6" x14ac:dyDescent="0.2">
      <c r="A25" s="138"/>
      <c r="B25" s="66"/>
      <c r="C25" s="66"/>
      <c r="D25" s="66"/>
      <c r="E25" s="69">
        <f t="shared" si="0"/>
        <v>0</v>
      </c>
      <c r="F25" s="88">
        <f t="shared" si="1"/>
        <v>0</v>
      </c>
    </row>
    <row r="26" spans="1:6" x14ac:dyDescent="0.2">
      <c r="A26" s="138"/>
      <c r="B26" s="66"/>
      <c r="C26" s="66"/>
      <c r="D26" s="66"/>
      <c r="E26" s="69">
        <f t="shared" si="0"/>
        <v>0</v>
      </c>
      <c r="F26" s="88">
        <f t="shared" si="1"/>
        <v>0</v>
      </c>
    </row>
    <row r="27" spans="1:6" x14ac:dyDescent="0.2">
      <c r="A27" s="138"/>
      <c r="B27" s="66"/>
      <c r="C27" s="66"/>
      <c r="D27" s="66"/>
      <c r="E27" s="69">
        <f t="shared" si="0"/>
        <v>0</v>
      </c>
      <c r="F27" s="88">
        <f t="shared" si="1"/>
        <v>0</v>
      </c>
    </row>
    <row r="28" spans="1:6" x14ac:dyDescent="0.2">
      <c r="A28" s="138"/>
      <c r="B28" s="66"/>
      <c r="C28" s="66"/>
      <c r="D28" s="66"/>
      <c r="E28" s="69">
        <f t="shared" si="0"/>
        <v>0</v>
      </c>
      <c r="F28" s="88">
        <f t="shared" si="1"/>
        <v>0</v>
      </c>
    </row>
    <row r="29" spans="1:6" x14ac:dyDescent="0.2">
      <c r="A29" s="138"/>
      <c r="B29" s="66"/>
      <c r="C29" s="66"/>
      <c r="D29" s="66"/>
      <c r="E29" s="69">
        <f t="shared" si="0"/>
        <v>0</v>
      </c>
      <c r="F29" s="88">
        <f t="shared" si="1"/>
        <v>0</v>
      </c>
    </row>
    <row r="30" spans="1:6" x14ac:dyDescent="0.2">
      <c r="A30" s="109"/>
      <c r="B30" s="78"/>
      <c r="C30" s="78"/>
      <c r="D30" s="78"/>
      <c r="E30" s="77">
        <f t="shared" si="0"/>
        <v>0</v>
      </c>
      <c r="F30" s="89">
        <f t="shared" si="1"/>
        <v>0</v>
      </c>
    </row>
    <row r="31" spans="1:6" ht="13.5" thickBot="1" x14ac:dyDescent="0.25">
      <c r="A31" s="47"/>
      <c r="B31" s="47"/>
      <c r="C31" s="47"/>
      <c r="D31" s="47"/>
      <c r="E31" s="47"/>
      <c r="F31" s="48">
        <f>SUM(F6:F30)</f>
        <v>0</v>
      </c>
    </row>
    <row r="32" spans="1:6" ht="26.25" thickTop="1" x14ac:dyDescent="0.2">
      <c r="F32" s="38" t="s">
        <v>59</v>
      </c>
    </row>
    <row r="37" spans="2:6" x14ac:dyDescent="0.2">
      <c r="C37" s="195" t="s">
        <v>175</v>
      </c>
      <c r="D37" s="207"/>
      <c r="E37" s="207"/>
      <c r="F37" s="190"/>
    </row>
    <row r="38" spans="2:6" x14ac:dyDescent="0.2">
      <c r="C38" s="203"/>
      <c r="D38" s="208"/>
      <c r="E38" s="208"/>
      <c r="F38" s="192"/>
    </row>
    <row r="39" spans="2:6" x14ac:dyDescent="0.2">
      <c r="C39" s="205"/>
      <c r="D39" s="108"/>
      <c r="E39" s="108"/>
      <c r="F39" s="192"/>
    </row>
    <row r="40" spans="2:6" x14ac:dyDescent="0.2">
      <c r="C40" s="203" t="s">
        <v>64</v>
      </c>
      <c r="D40" s="208"/>
      <c r="E40" s="208"/>
      <c r="F40" s="192"/>
    </row>
    <row r="41" spans="2:6" x14ac:dyDescent="0.2">
      <c r="C41" s="205"/>
      <c r="D41" s="108"/>
      <c r="E41" s="108"/>
      <c r="F41" s="192"/>
    </row>
    <row r="42" spans="2:6" x14ac:dyDescent="0.2">
      <c r="B42" s="6"/>
      <c r="C42" s="205" t="s">
        <v>33</v>
      </c>
      <c r="D42" s="108"/>
      <c r="E42" s="108"/>
      <c r="F42" s="194"/>
    </row>
    <row r="43" spans="2:6" x14ac:dyDescent="0.2">
      <c r="C43" s="107"/>
      <c r="D43" s="107"/>
      <c r="E43" s="107"/>
    </row>
  </sheetData>
  <sheetProtection algorithmName="SHA-512" hashValue="DDAyOBi2W3UIcMPliVFUpTc/uXUrRYOIxrLyiUjD9+zKAbL2V/ZQPLZqhgWnHpBYHwuboHVHIB/segPfnupP5A==" saltValue="DzRBIvb5XHB01qL26Kmj0g==" spinCount="100000" sheet="1" objects="1" scenarios="1"/>
  <dataValidations count="2">
    <dataValidation type="date" allowBlank="1" showErrorMessage="1" errorTitle="Futterzukauf 2025" error="Nur Futterzukäufe aus dem Jahr 2025 erfassen!" sqref="B6:B30" xr:uid="{0DFA9157-ADAB-4D4A-A8F9-A4F59C538AD3}">
      <formula1>45658</formula1>
      <formula2>46022</formula2>
    </dataValidation>
    <dataValidation type="decimal" operator="greaterThan" allowBlank="1" showInputMessage="1" showErrorMessage="1" sqref="C6:C30" xr:uid="{6C14167D-B799-4718-A342-53EED795D5EC}">
      <formula1>0</formula1>
    </dataValidation>
  </dataValidations>
  <pageMargins left="0.7" right="0.7" top="0.78740157499999996" bottom="0.78740157499999996" header="0.3" footer="0.3"/>
  <pageSetup paperSize="9" scale="5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4798B78-FE77-4AAA-86CB-4E5F4DB9DEC8}">
          <x14:formula1>
            <xm:f>'Stammdaten Berechnung'!$F$6:$F$9</xm:f>
          </x14:formula1>
          <xm:sqref>D6:D30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2E096-0207-417F-94F8-630A2D8F11B1}">
  <sheetPr codeName="Tabelle7"/>
  <dimension ref="A1:M43"/>
  <sheetViews>
    <sheetView view="pageBreakPreview" zoomScaleNormal="100" zoomScaleSheetLayoutView="100" workbookViewId="0">
      <selection activeCell="A6" sqref="A6"/>
    </sheetView>
  </sheetViews>
  <sheetFormatPr baseColWidth="10" defaultRowHeight="12.75" x14ac:dyDescent="0.2"/>
  <cols>
    <col min="1" max="1" width="15.85546875" bestFit="1" customWidth="1"/>
    <col min="2" max="2" width="13.5703125" bestFit="1" customWidth="1"/>
    <col min="3" max="3" width="16.28515625" bestFit="1" customWidth="1"/>
    <col min="4" max="4" width="10.42578125" bestFit="1" customWidth="1"/>
    <col min="5" max="5" width="9.5703125" bestFit="1" customWidth="1"/>
    <col min="6" max="6" width="20.7109375" customWidth="1"/>
  </cols>
  <sheetData>
    <row r="1" spans="1:13" ht="20.25" x14ac:dyDescent="0.3">
      <c r="A1" s="43" t="s">
        <v>163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x14ac:dyDescent="0.2">
      <c r="A2" s="6"/>
    </row>
    <row r="5" spans="1:13" x14ac:dyDescent="0.2">
      <c r="A5" s="40" t="s">
        <v>166</v>
      </c>
      <c r="B5" s="40" t="s">
        <v>44</v>
      </c>
      <c r="C5" s="40" t="s">
        <v>39</v>
      </c>
      <c r="D5" s="40" t="s">
        <v>16</v>
      </c>
      <c r="E5" s="110" t="s">
        <v>35</v>
      </c>
      <c r="F5" s="40" t="s">
        <v>40</v>
      </c>
    </row>
    <row r="6" spans="1:13" x14ac:dyDescent="0.2">
      <c r="A6" s="135"/>
      <c r="B6" s="136"/>
      <c r="C6" s="137"/>
      <c r="D6" s="137"/>
      <c r="E6" s="86">
        <f t="shared" ref="E6:E30" si="0">IFERROR(VLOOKUP(D6,MTMGehalt,2,FALSE),)</f>
        <v>0</v>
      </c>
      <c r="F6" s="87">
        <f t="shared" ref="F6:F30" si="1">C6/100*E6</f>
        <v>0</v>
      </c>
    </row>
    <row r="7" spans="1:13" x14ac:dyDescent="0.2">
      <c r="A7" s="138"/>
      <c r="B7" s="67"/>
      <c r="C7" s="66"/>
      <c r="D7" s="66"/>
      <c r="E7" s="69">
        <f t="shared" si="0"/>
        <v>0</v>
      </c>
      <c r="F7" s="88">
        <f t="shared" si="1"/>
        <v>0</v>
      </c>
    </row>
    <row r="8" spans="1:13" x14ac:dyDescent="0.2">
      <c r="A8" s="138"/>
      <c r="B8" s="67"/>
      <c r="C8" s="66"/>
      <c r="D8" s="66"/>
      <c r="E8" s="69">
        <f t="shared" si="0"/>
        <v>0</v>
      </c>
      <c r="F8" s="88">
        <f t="shared" si="1"/>
        <v>0</v>
      </c>
    </row>
    <row r="9" spans="1:13" x14ac:dyDescent="0.2">
      <c r="A9" s="138"/>
      <c r="B9" s="66"/>
      <c r="C9" s="66"/>
      <c r="D9" s="66"/>
      <c r="E9" s="69">
        <f t="shared" si="0"/>
        <v>0</v>
      </c>
      <c r="F9" s="88">
        <f t="shared" si="1"/>
        <v>0</v>
      </c>
    </row>
    <row r="10" spans="1:13" x14ac:dyDescent="0.2">
      <c r="A10" s="138"/>
      <c r="B10" s="66"/>
      <c r="C10" s="66"/>
      <c r="D10" s="66"/>
      <c r="E10" s="69">
        <f t="shared" si="0"/>
        <v>0</v>
      </c>
      <c r="F10" s="88">
        <f t="shared" si="1"/>
        <v>0</v>
      </c>
    </row>
    <row r="11" spans="1:13" x14ac:dyDescent="0.2">
      <c r="A11" s="138"/>
      <c r="B11" s="66"/>
      <c r="C11" s="66"/>
      <c r="D11" s="66"/>
      <c r="E11" s="69">
        <f t="shared" si="0"/>
        <v>0</v>
      </c>
      <c r="F11" s="88">
        <f t="shared" si="1"/>
        <v>0</v>
      </c>
    </row>
    <row r="12" spans="1:13" x14ac:dyDescent="0.2">
      <c r="A12" s="138"/>
      <c r="B12" s="66"/>
      <c r="C12" s="66"/>
      <c r="D12" s="66"/>
      <c r="E12" s="69">
        <f t="shared" si="0"/>
        <v>0</v>
      </c>
      <c r="F12" s="88">
        <f t="shared" si="1"/>
        <v>0</v>
      </c>
    </row>
    <row r="13" spans="1:13" x14ac:dyDescent="0.2">
      <c r="A13" s="138"/>
      <c r="B13" s="66"/>
      <c r="C13" s="66"/>
      <c r="D13" s="66"/>
      <c r="E13" s="69">
        <f t="shared" si="0"/>
        <v>0</v>
      </c>
      <c r="F13" s="88">
        <f t="shared" si="1"/>
        <v>0</v>
      </c>
    </row>
    <row r="14" spans="1:13" x14ac:dyDescent="0.2">
      <c r="A14" s="138"/>
      <c r="B14" s="66"/>
      <c r="C14" s="66"/>
      <c r="D14" s="66"/>
      <c r="E14" s="69">
        <f t="shared" si="0"/>
        <v>0</v>
      </c>
      <c r="F14" s="88">
        <f t="shared" si="1"/>
        <v>0</v>
      </c>
    </row>
    <row r="15" spans="1:13" x14ac:dyDescent="0.2">
      <c r="A15" s="138"/>
      <c r="B15" s="66"/>
      <c r="C15" s="66"/>
      <c r="D15" s="66"/>
      <c r="E15" s="69">
        <f t="shared" si="0"/>
        <v>0</v>
      </c>
      <c r="F15" s="88">
        <f t="shared" si="1"/>
        <v>0</v>
      </c>
    </row>
    <row r="16" spans="1:13" x14ac:dyDescent="0.2">
      <c r="A16" s="138"/>
      <c r="B16" s="66"/>
      <c r="C16" s="66"/>
      <c r="D16" s="66"/>
      <c r="E16" s="69">
        <f t="shared" si="0"/>
        <v>0</v>
      </c>
      <c r="F16" s="88">
        <f t="shared" si="1"/>
        <v>0</v>
      </c>
    </row>
    <row r="17" spans="1:6" x14ac:dyDescent="0.2">
      <c r="A17" s="138"/>
      <c r="B17" s="66"/>
      <c r="C17" s="66"/>
      <c r="D17" s="66"/>
      <c r="E17" s="69">
        <f t="shared" si="0"/>
        <v>0</v>
      </c>
      <c r="F17" s="88">
        <f t="shared" si="1"/>
        <v>0</v>
      </c>
    </row>
    <row r="18" spans="1:6" x14ac:dyDescent="0.2">
      <c r="A18" s="138"/>
      <c r="B18" s="66"/>
      <c r="C18" s="66"/>
      <c r="D18" s="66"/>
      <c r="E18" s="69">
        <f t="shared" si="0"/>
        <v>0</v>
      </c>
      <c r="F18" s="88">
        <f t="shared" si="1"/>
        <v>0</v>
      </c>
    </row>
    <row r="19" spans="1:6" x14ac:dyDescent="0.2">
      <c r="A19" s="138"/>
      <c r="B19" s="66"/>
      <c r="C19" s="66"/>
      <c r="D19" s="66"/>
      <c r="E19" s="69">
        <f t="shared" si="0"/>
        <v>0</v>
      </c>
      <c r="F19" s="88">
        <f t="shared" si="1"/>
        <v>0</v>
      </c>
    </row>
    <row r="20" spans="1:6" x14ac:dyDescent="0.2">
      <c r="A20" s="138"/>
      <c r="B20" s="66"/>
      <c r="C20" s="66"/>
      <c r="D20" s="66"/>
      <c r="E20" s="69">
        <f t="shared" si="0"/>
        <v>0</v>
      </c>
      <c r="F20" s="88">
        <f t="shared" si="1"/>
        <v>0</v>
      </c>
    </row>
    <row r="21" spans="1:6" x14ac:dyDescent="0.2">
      <c r="A21" s="138"/>
      <c r="B21" s="66"/>
      <c r="C21" s="66"/>
      <c r="D21" s="66"/>
      <c r="E21" s="69">
        <f t="shared" si="0"/>
        <v>0</v>
      </c>
      <c r="F21" s="88">
        <f t="shared" si="1"/>
        <v>0</v>
      </c>
    </row>
    <row r="22" spans="1:6" x14ac:dyDescent="0.2">
      <c r="A22" s="138"/>
      <c r="B22" s="66"/>
      <c r="C22" s="66"/>
      <c r="D22" s="66"/>
      <c r="E22" s="69">
        <f t="shared" si="0"/>
        <v>0</v>
      </c>
      <c r="F22" s="88">
        <f t="shared" si="1"/>
        <v>0</v>
      </c>
    </row>
    <row r="23" spans="1:6" x14ac:dyDescent="0.2">
      <c r="A23" s="138"/>
      <c r="B23" s="66"/>
      <c r="C23" s="66"/>
      <c r="D23" s="66"/>
      <c r="E23" s="69">
        <f t="shared" si="0"/>
        <v>0</v>
      </c>
      <c r="F23" s="88">
        <f t="shared" si="1"/>
        <v>0</v>
      </c>
    </row>
    <row r="24" spans="1:6" x14ac:dyDescent="0.2">
      <c r="A24" s="138"/>
      <c r="B24" s="66"/>
      <c r="C24" s="66"/>
      <c r="D24" s="66"/>
      <c r="E24" s="69">
        <f t="shared" si="0"/>
        <v>0</v>
      </c>
      <c r="F24" s="88">
        <f t="shared" si="1"/>
        <v>0</v>
      </c>
    </row>
    <row r="25" spans="1:6" x14ac:dyDescent="0.2">
      <c r="A25" s="138"/>
      <c r="B25" s="66"/>
      <c r="C25" s="66"/>
      <c r="D25" s="66"/>
      <c r="E25" s="69">
        <f t="shared" si="0"/>
        <v>0</v>
      </c>
      <c r="F25" s="88">
        <f t="shared" si="1"/>
        <v>0</v>
      </c>
    </row>
    <row r="26" spans="1:6" x14ac:dyDescent="0.2">
      <c r="A26" s="138"/>
      <c r="B26" s="66"/>
      <c r="C26" s="66"/>
      <c r="D26" s="66"/>
      <c r="E26" s="69">
        <f t="shared" si="0"/>
        <v>0</v>
      </c>
      <c r="F26" s="88">
        <f t="shared" si="1"/>
        <v>0</v>
      </c>
    </row>
    <row r="27" spans="1:6" x14ac:dyDescent="0.2">
      <c r="A27" s="138"/>
      <c r="B27" s="66"/>
      <c r="C27" s="66"/>
      <c r="D27" s="66"/>
      <c r="E27" s="69">
        <f t="shared" si="0"/>
        <v>0</v>
      </c>
      <c r="F27" s="88">
        <f t="shared" si="1"/>
        <v>0</v>
      </c>
    </row>
    <row r="28" spans="1:6" x14ac:dyDescent="0.2">
      <c r="A28" s="138"/>
      <c r="B28" s="66"/>
      <c r="C28" s="66"/>
      <c r="D28" s="66"/>
      <c r="E28" s="69">
        <f t="shared" si="0"/>
        <v>0</v>
      </c>
      <c r="F28" s="88">
        <f t="shared" si="1"/>
        <v>0</v>
      </c>
    </row>
    <row r="29" spans="1:6" x14ac:dyDescent="0.2">
      <c r="A29" s="138"/>
      <c r="B29" s="66"/>
      <c r="C29" s="66"/>
      <c r="D29" s="66"/>
      <c r="E29" s="69">
        <f t="shared" si="0"/>
        <v>0</v>
      </c>
      <c r="F29" s="88">
        <f t="shared" si="1"/>
        <v>0</v>
      </c>
    </row>
    <row r="30" spans="1:6" x14ac:dyDescent="0.2">
      <c r="A30" s="109"/>
      <c r="B30" s="78"/>
      <c r="C30" s="78"/>
      <c r="D30" s="78"/>
      <c r="E30" s="77">
        <f t="shared" si="0"/>
        <v>0</v>
      </c>
      <c r="F30" s="89">
        <f t="shared" si="1"/>
        <v>0</v>
      </c>
    </row>
    <row r="31" spans="1:6" ht="13.5" thickBot="1" x14ac:dyDescent="0.25">
      <c r="A31" s="47"/>
      <c r="B31" s="47"/>
      <c r="C31" s="47"/>
      <c r="D31" s="47"/>
      <c r="E31" s="47"/>
      <c r="F31" s="48">
        <f>SUM(F6:F30)</f>
        <v>0</v>
      </c>
    </row>
    <row r="32" spans="1:6" ht="26.25" thickTop="1" x14ac:dyDescent="0.2">
      <c r="F32" s="38" t="s">
        <v>162</v>
      </c>
    </row>
    <row r="37" spans="2:6" x14ac:dyDescent="0.2">
      <c r="C37" s="195" t="s">
        <v>175</v>
      </c>
      <c r="D37" s="207"/>
      <c r="E37" s="207"/>
      <c r="F37" s="190"/>
    </row>
    <row r="38" spans="2:6" x14ac:dyDescent="0.2">
      <c r="C38" s="203"/>
      <c r="D38" s="208"/>
      <c r="E38" s="208"/>
      <c r="F38" s="192"/>
    </row>
    <row r="39" spans="2:6" x14ac:dyDescent="0.2">
      <c r="C39" s="205"/>
      <c r="D39" s="108"/>
      <c r="E39" s="108"/>
      <c r="F39" s="192"/>
    </row>
    <row r="40" spans="2:6" x14ac:dyDescent="0.2">
      <c r="C40" s="203" t="s">
        <v>64</v>
      </c>
      <c r="D40" s="208"/>
      <c r="E40" s="208"/>
      <c r="F40" s="192"/>
    </row>
    <row r="41" spans="2:6" x14ac:dyDescent="0.2">
      <c r="C41" s="205"/>
      <c r="D41" s="108"/>
      <c r="E41" s="108"/>
      <c r="F41" s="192"/>
    </row>
    <row r="42" spans="2:6" x14ac:dyDescent="0.2">
      <c r="B42" s="6"/>
      <c r="C42" s="205" t="s">
        <v>33</v>
      </c>
      <c r="D42" s="108"/>
      <c r="E42" s="108"/>
      <c r="F42" s="194"/>
    </row>
    <row r="43" spans="2:6" x14ac:dyDescent="0.2">
      <c r="C43" s="107"/>
      <c r="D43" s="107"/>
      <c r="E43" s="107"/>
    </row>
  </sheetData>
  <sheetProtection algorithmName="SHA-512" hashValue="2pD/R0aORSqiPecJTD41tx/inO9VbC59URd289u072Op6EcI34EA4s2vhjOcFfx71d6Y370XhIhcVDYniOYovg==" saltValue="ocznVLjvHH6F0SXO1EjLLg==" spinCount="100000" sheet="1" objects="1" scenarios="1"/>
  <dataValidations count="2">
    <dataValidation type="date" allowBlank="1" showErrorMessage="1" errorTitle="Futterverkauf 2025" error="Nur Futterverkäufe aus dem Jahr 2025 erfassen!" sqref="B6:B30" xr:uid="{1024BBE0-27F7-4F63-B3BB-A8FCAEEBFCD8}">
      <formula1>45658</formula1>
      <formula2>46022</formula2>
    </dataValidation>
    <dataValidation type="decimal" operator="greaterThan" allowBlank="1" showInputMessage="1" showErrorMessage="1" sqref="C6:C30" xr:uid="{0399A212-F17C-4C4F-823C-F43AE4ECEE96}">
      <formula1>0</formula1>
    </dataValidation>
  </dataValidations>
  <pageMargins left="0.7" right="0.7" top="0.78740157499999996" bottom="0.78740157499999996" header="0.3" footer="0.3"/>
  <pageSetup paperSize="9" scale="5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75AAE21-DA2B-4EAB-8321-0C094D846C6A}">
          <x14:formula1>
            <xm:f>'Stammdaten Berechnung'!$F$6:$F$9</xm:f>
          </x14:formula1>
          <xm:sqref>D6:D30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EAC91-A4F3-410D-BDFC-9AEB77B6BE6E}">
  <sheetPr codeName="Tabelle8">
    <tabColor rgb="FFFFFF00"/>
  </sheetPr>
  <dimension ref="B2:D4"/>
  <sheetViews>
    <sheetView view="pageBreakPreview" zoomScale="265" zoomScaleNormal="100" zoomScaleSheetLayoutView="265" workbookViewId="0">
      <selection activeCell="A6" sqref="A6"/>
    </sheetView>
  </sheetViews>
  <sheetFormatPr baseColWidth="10" defaultRowHeight="12.75" x14ac:dyDescent="0.2"/>
  <cols>
    <col min="2" max="2" width="32.7109375" bestFit="1" customWidth="1"/>
    <col min="3" max="3" width="7.5703125" bestFit="1" customWidth="1"/>
    <col min="4" max="4" width="2.7109375" bestFit="1" customWidth="1"/>
  </cols>
  <sheetData>
    <row r="2" spans="2:4" ht="20.25" x14ac:dyDescent="0.3">
      <c r="B2" s="37" t="s">
        <v>158</v>
      </c>
    </row>
    <row r="3" spans="2:4" x14ac:dyDescent="0.2">
      <c r="B3" t="s">
        <v>159</v>
      </c>
      <c r="C3" s="185">
        <v>100000</v>
      </c>
      <c r="D3" t="s">
        <v>82</v>
      </c>
    </row>
    <row r="4" spans="2:4" x14ac:dyDescent="0.2">
      <c r="B4" t="s">
        <v>160</v>
      </c>
      <c r="C4" s="186">
        <v>50</v>
      </c>
      <c r="D4" t="s">
        <v>70</v>
      </c>
    </row>
  </sheetData>
  <sheetProtection algorithmName="SHA-512" hashValue="VGQry+dFl8yoPXFytFsGr768TpGHeftGAKwF95RCa29cBAOZEdR5ZpD83unQCmWYhpTgbQ7ssVkrW8tJLNDlzw==" saltValue="8YBZP6Jj6zFEO/jp64CfGw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9CCA6-6F53-4AF1-B912-A3192169B8F7}">
  <sheetPr codeName="Tabelle9">
    <tabColor rgb="FF92D050"/>
  </sheetPr>
  <dimension ref="A1:L41"/>
  <sheetViews>
    <sheetView workbookViewId="0">
      <selection activeCell="F24" sqref="F24:H27"/>
    </sheetView>
  </sheetViews>
  <sheetFormatPr baseColWidth="10" defaultColWidth="21.140625" defaultRowHeight="12.75" x14ac:dyDescent="0.2"/>
  <cols>
    <col min="1" max="1" width="25.42578125" customWidth="1"/>
    <col min="6" max="6" width="46" bestFit="1" customWidth="1"/>
  </cols>
  <sheetData>
    <row r="1" spans="1:12" ht="18" x14ac:dyDescent="0.25">
      <c r="A1" s="1" t="s">
        <v>14</v>
      </c>
    </row>
    <row r="2" spans="1:12" x14ac:dyDescent="0.2">
      <c r="A2" t="s">
        <v>55</v>
      </c>
    </row>
    <row r="4" spans="1:12" x14ac:dyDescent="0.2">
      <c r="C4" s="2" t="s">
        <v>41</v>
      </c>
      <c r="D4" s="3" t="s">
        <v>34</v>
      </c>
      <c r="J4" t="s">
        <v>109</v>
      </c>
    </row>
    <row r="5" spans="1:12" ht="36.75" x14ac:dyDescent="0.3">
      <c r="A5" s="13" t="s">
        <v>23</v>
      </c>
      <c r="B5" s="14" t="s">
        <v>19</v>
      </c>
      <c r="C5" s="15" t="s">
        <v>46</v>
      </c>
      <c r="D5" s="15" t="s">
        <v>46</v>
      </c>
      <c r="F5" s="37" t="s">
        <v>56</v>
      </c>
      <c r="G5" s="37"/>
      <c r="J5" s="111"/>
      <c r="K5" s="111"/>
      <c r="L5" s="111"/>
    </row>
    <row r="6" spans="1:12" ht="14.25" x14ac:dyDescent="0.25">
      <c r="A6" s="28" t="s">
        <v>0</v>
      </c>
      <c r="B6" s="16" t="s">
        <v>1</v>
      </c>
      <c r="C6" s="17">
        <v>120</v>
      </c>
      <c r="D6" s="25">
        <v>80</v>
      </c>
      <c r="F6" t="s">
        <v>12</v>
      </c>
      <c r="G6">
        <v>86</v>
      </c>
      <c r="H6" t="s">
        <v>70</v>
      </c>
      <c r="J6" s="111">
        <v>1101</v>
      </c>
      <c r="K6" s="111" t="s">
        <v>111</v>
      </c>
      <c r="L6" s="111">
        <v>1101</v>
      </c>
    </row>
    <row r="7" spans="1:12" ht="12.75" customHeight="1" x14ac:dyDescent="0.25">
      <c r="A7" s="29"/>
      <c r="B7" s="18" t="s">
        <v>2</v>
      </c>
      <c r="C7" s="19">
        <v>150</v>
      </c>
      <c r="D7" s="26">
        <v>120</v>
      </c>
      <c r="F7" t="s">
        <v>98</v>
      </c>
      <c r="G7" s="10">
        <v>35</v>
      </c>
      <c r="H7" t="s">
        <v>70</v>
      </c>
      <c r="J7" s="111">
        <v>1110</v>
      </c>
      <c r="K7" s="111" t="s">
        <v>112</v>
      </c>
      <c r="L7" s="111">
        <v>1110</v>
      </c>
    </row>
    <row r="8" spans="1:12" ht="12.75" customHeight="1" x14ac:dyDescent="0.25">
      <c r="A8" s="30"/>
      <c r="B8" s="18" t="s">
        <v>3</v>
      </c>
      <c r="C8" s="19">
        <v>180</v>
      </c>
      <c r="D8" s="26">
        <v>150</v>
      </c>
      <c r="F8" t="s">
        <v>97</v>
      </c>
      <c r="G8">
        <v>18</v>
      </c>
      <c r="H8" t="s">
        <v>70</v>
      </c>
      <c r="J8" s="111">
        <v>1121</v>
      </c>
      <c r="K8" s="111" t="s">
        <v>113</v>
      </c>
      <c r="L8" s="111">
        <v>1121</v>
      </c>
    </row>
    <row r="9" spans="1:12" ht="12.75" customHeight="1" x14ac:dyDescent="0.25">
      <c r="A9" s="20" t="s">
        <v>4</v>
      </c>
      <c r="B9" s="21"/>
      <c r="C9" s="22"/>
      <c r="D9" s="27"/>
      <c r="J9" s="111">
        <v>1130</v>
      </c>
      <c r="K9" s="111" t="s">
        <v>114</v>
      </c>
      <c r="L9" s="111">
        <v>1130</v>
      </c>
    </row>
    <row r="10" spans="1:12" ht="12.75" customHeight="1" x14ac:dyDescent="0.25">
      <c r="A10" s="31" t="s">
        <v>5</v>
      </c>
      <c r="B10" s="18" t="s">
        <v>6</v>
      </c>
      <c r="C10" s="19">
        <v>75</v>
      </c>
      <c r="D10" s="19">
        <v>70</v>
      </c>
      <c r="J10" s="111">
        <v>1140</v>
      </c>
      <c r="K10" s="111" t="s">
        <v>115</v>
      </c>
      <c r="L10" s="111">
        <v>1140</v>
      </c>
    </row>
    <row r="11" spans="1:12" ht="20.25" x14ac:dyDescent="0.3">
      <c r="A11" s="32"/>
      <c r="B11" s="18" t="s">
        <v>7</v>
      </c>
      <c r="C11" s="19">
        <v>100</v>
      </c>
      <c r="D11" s="19">
        <v>100</v>
      </c>
      <c r="F11" s="37" t="s">
        <v>76</v>
      </c>
      <c r="J11" s="111">
        <v>1150</v>
      </c>
      <c r="K11" s="111" t="s">
        <v>116</v>
      </c>
      <c r="L11" s="111">
        <v>1150</v>
      </c>
    </row>
    <row r="12" spans="1:12" ht="14.25" x14ac:dyDescent="0.25">
      <c r="A12" s="33"/>
      <c r="B12" s="18" t="s">
        <v>8</v>
      </c>
      <c r="C12" s="19">
        <v>130</v>
      </c>
      <c r="D12" s="19">
        <v>120</v>
      </c>
      <c r="F12" s="42" t="s">
        <v>77</v>
      </c>
      <c r="G12">
        <v>0.04</v>
      </c>
      <c r="H12" t="s">
        <v>80</v>
      </c>
      <c r="J12" s="111">
        <v>1161</v>
      </c>
      <c r="K12" s="111" t="s">
        <v>117</v>
      </c>
      <c r="L12" s="111">
        <v>1161</v>
      </c>
    </row>
    <row r="13" spans="1:12" ht="14.25" x14ac:dyDescent="0.25">
      <c r="A13" s="34" t="s">
        <v>9</v>
      </c>
      <c r="B13" s="23" t="s">
        <v>6</v>
      </c>
      <c r="C13" s="24">
        <v>90</v>
      </c>
      <c r="D13" s="24">
        <v>70</v>
      </c>
      <c r="F13" t="s">
        <v>67</v>
      </c>
      <c r="G13">
        <v>0.02</v>
      </c>
      <c r="H13" t="s">
        <v>80</v>
      </c>
      <c r="J13" s="111">
        <v>1170</v>
      </c>
      <c r="K13" s="111" t="s">
        <v>118</v>
      </c>
      <c r="L13" s="111">
        <v>1170</v>
      </c>
    </row>
    <row r="14" spans="1:12" ht="14.25" x14ac:dyDescent="0.25">
      <c r="A14" s="35"/>
      <c r="B14" s="18" t="s">
        <v>7</v>
      </c>
      <c r="C14" s="19">
        <v>120</v>
      </c>
      <c r="D14" s="19">
        <v>80</v>
      </c>
      <c r="F14" t="s">
        <v>68</v>
      </c>
      <c r="G14">
        <v>0.01</v>
      </c>
      <c r="H14" t="s">
        <v>80</v>
      </c>
      <c r="J14" s="111">
        <v>1180</v>
      </c>
      <c r="K14" s="111" t="s">
        <v>119</v>
      </c>
      <c r="L14" s="111">
        <v>1180</v>
      </c>
    </row>
    <row r="15" spans="1:12" ht="14.25" x14ac:dyDescent="0.25">
      <c r="A15" s="36"/>
      <c r="B15" s="18" t="s">
        <v>8</v>
      </c>
      <c r="C15" s="19">
        <v>150</v>
      </c>
      <c r="D15" s="19">
        <v>90</v>
      </c>
      <c r="J15" s="111">
        <v>1190</v>
      </c>
      <c r="K15" s="111" t="s">
        <v>120</v>
      </c>
      <c r="L15" s="111">
        <v>1190</v>
      </c>
    </row>
    <row r="16" spans="1:12" ht="14.25" x14ac:dyDescent="0.25">
      <c r="A16" s="154" t="s">
        <v>47</v>
      </c>
      <c r="B16" s="155" t="s">
        <v>1</v>
      </c>
      <c r="C16" s="156">
        <v>80</v>
      </c>
      <c r="D16" s="156">
        <v>80</v>
      </c>
      <c r="H16" s="6"/>
      <c r="J16" s="111">
        <v>1200</v>
      </c>
      <c r="K16" s="111" t="s">
        <v>121</v>
      </c>
      <c r="L16" s="111">
        <v>1200</v>
      </c>
    </row>
    <row r="17" spans="1:12" ht="20.25" x14ac:dyDescent="0.3">
      <c r="A17" s="157"/>
      <c r="B17" s="155" t="s">
        <v>48</v>
      </c>
      <c r="C17" s="156">
        <v>110</v>
      </c>
      <c r="D17" s="156">
        <v>110</v>
      </c>
      <c r="F17" s="37" t="s">
        <v>78</v>
      </c>
      <c r="G17">
        <v>3</v>
      </c>
      <c r="H17" t="s">
        <v>79</v>
      </c>
      <c r="J17" s="111">
        <v>2100</v>
      </c>
      <c r="K17" s="111" t="s">
        <v>122</v>
      </c>
      <c r="L17" s="111">
        <v>2100</v>
      </c>
    </row>
    <row r="18" spans="1:12" ht="14.25" x14ac:dyDescent="0.25">
      <c r="A18" s="158" t="s">
        <v>49</v>
      </c>
      <c r="B18" s="159" t="s">
        <v>13</v>
      </c>
      <c r="C18" s="160">
        <v>50</v>
      </c>
      <c r="D18" s="160">
        <v>45</v>
      </c>
      <c r="J18" s="111">
        <v>2110</v>
      </c>
      <c r="K18" s="111" t="s">
        <v>123</v>
      </c>
      <c r="L18" s="111">
        <v>2110</v>
      </c>
    </row>
    <row r="19" spans="1:12" ht="12.75" customHeight="1" x14ac:dyDescent="0.25">
      <c r="A19" s="158"/>
      <c r="B19" s="159" t="s">
        <v>6</v>
      </c>
      <c r="C19" s="160">
        <v>75</v>
      </c>
      <c r="D19" s="160">
        <v>60</v>
      </c>
      <c r="J19" s="111">
        <v>2121</v>
      </c>
      <c r="K19" s="111" t="s">
        <v>124</v>
      </c>
      <c r="L19" s="111">
        <v>2121</v>
      </c>
    </row>
    <row r="20" spans="1:12" ht="12.75" customHeight="1" x14ac:dyDescent="0.25">
      <c r="A20" s="158"/>
      <c r="B20" s="159" t="s">
        <v>7</v>
      </c>
      <c r="C20" s="160">
        <v>90</v>
      </c>
      <c r="D20" s="160">
        <v>75</v>
      </c>
      <c r="J20" s="111">
        <v>2131</v>
      </c>
      <c r="K20" s="111" t="s">
        <v>125</v>
      </c>
      <c r="L20" s="111">
        <v>2131</v>
      </c>
    </row>
    <row r="21" spans="1:12" ht="12.75" customHeight="1" x14ac:dyDescent="0.25">
      <c r="A21" s="158"/>
      <c r="B21" s="159" t="s">
        <v>8</v>
      </c>
      <c r="C21" s="160">
        <v>120</v>
      </c>
      <c r="D21" s="160">
        <v>95</v>
      </c>
      <c r="J21" s="111">
        <v>2141</v>
      </c>
      <c r="K21" s="111" t="s">
        <v>126</v>
      </c>
      <c r="L21" s="111">
        <v>2141</v>
      </c>
    </row>
    <row r="22" spans="1:12" ht="12.75" customHeight="1" x14ac:dyDescent="0.25">
      <c r="A22" s="161"/>
      <c r="B22" s="162" t="s">
        <v>10</v>
      </c>
      <c r="C22" s="163">
        <v>130</v>
      </c>
      <c r="D22" s="163">
        <v>105</v>
      </c>
      <c r="J22" s="111">
        <v>2150</v>
      </c>
      <c r="K22" s="111" t="s">
        <v>127</v>
      </c>
      <c r="L22" s="111">
        <v>2150</v>
      </c>
    </row>
    <row r="23" spans="1:12" ht="12.75" customHeight="1" x14ac:dyDescent="0.25">
      <c r="A23" s="164" t="s">
        <v>11</v>
      </c>
      <c r="B23" s="165" t="s">
        <v>50</v>
      </c>
      <c r="C23" s="166">
        <v>30</v>
      </c>
      <c r="D23" s="160">
        <v>30</v>
      </c>
      <c r="J23" s="111">
        <v>2160</v>
      </c>
      <c r="K23" s="111" t="s">
        <v>128</v>
      </c>
      <c r="L23" s="111">
        <v>2160</v>
      </c>
    </row>
    <row r="24" spans="1:12" ht="14.25" x14ac:dyDescent="0.25">
      <c r="A24" s="158"/>
      <c r="B24" s="159" t="s">
        <v>51</v>
      </c>
      <c r="C24" s="160">
        <v>50</v>
      </c>
      <c r="D24" s="160">
        <v>40</v>
      </c>
      <c r="J24" s="111">
        <v>3100</v>
      </c>
      <c r="K24" s="111" t="s">
        <v>129</v>
      </c>
      <c r="L24" s="111">
        <v>3100</v>
      </c>
    </row>
    <row r="25" spans="1:12" ht="12.75" customHeight="1" x14ac:dyDescent="0.25">
      <c r="A25" s="158"/>
      <c r="B25" s="159" t="s">
        <v>52</v>
      </c>
      <c r="C25" s="160">
        <v>80</v>
      </c>
      <c r="D25" s="160">
        <v>50</v>
      </c>
      <c r="J25" s="111">
        <v>3110</v>
      </c>
      <c r="K25" s="111" t="s">
        <v>130</v>
      </c>
      <c r="L25" s="111">
        <v>3110</v>
      </c>
    </row>
    <row r="26" spans="1:12" ht="12.75" customHeight="1" x14ac:dyDescent="0.25">
      <c r="A26" s="161"/>
      <c r="B26" s="167" t="s">
        <v>53</v>
      </c>
      <c r="C26" s="168">
        <v>100</v>
      </c>
      <c r="D26" s="163">
        <v>85</v>
      </c>
      <c r="J26" s="111">
        <v>3120</v>
      </c>
      <c r="K26" s="111" t="s">
        <v>131</v>
      </c>
      <c r="L26" s="111">
        <v>3120</v>
      </c>
    </row>
    <row r="27" spans="1:12" ht="12.75" customHeight="1" x14ac:dyDescent="0.25">
      <c r="A27" s="164" t="s">
        <v>17</v>
      </c>
      <c r="B27" s="165" t="s">
        <v>1</v>
      </c>
      <c r="C27" s="166">
        <v>95</v>
      </c>
      <c r="D27" s="169">
        <v>55</v>
      </c>
      <c r="J27" s="111">
        <v>3122</v>
      </c>
      <c r="K27" s="111" t="s">
        <v>132</v>
      </c>
      <c r="L27" s="111">
        <v>3122</v>
      </c>
    </row>
    <row r="28" spans="1:12" ht="12.75" customHeight="1" x14ac:dyDescent="0.25">
      <c r="A28" s="158"/>
      <c r="B28" s="159" t="s">
        <v>2</v>
      </c>
      <c r="C28" s="160">
        <v>110</v>
      </c>
      <c r="D28" s="170">
        <v>70</v>
      </c>
      <c r="J28" s="111">
        <v>3130</v>
      </c>
      <c r="K28" s="111" t="s">
        <v>133</v>
      </c>
      <c r="L28" s="111">
        <v>3130</v>
      </c>
    </row>
    <row r="29" spans="1:12" ht="12.75" customHeight="1" x14ac:dyDescent="0.25">
      <c r="A29" s="161"/>
      <c r="B29" s="159" t="s">
        <v>3</v>
      </c>
      <c r="C29" s="163">
        <v>130</v>
      </c>
      <c r="D29" s="170">
        <v>90</v>
      </c>
      <c r="J29" s="111">
        <v>3140</v>
      </c>
      <c r="K29" s="111" t="s">
        <v>134</v>
      </c>
      <c r="L29" s="111">
        <v>3140</v>
      </c>
    </row>
    <row r="30" spans="1:12" ht="12.75" customHeight="1" x14ac:dyDescent="0.25">
      <c r="A30" s="171" t="s">
        <v>54</v>
      </c>
      <c r="B30" s="165" t="s">
        <v>1</v>
      </c>
      <c r="C30" s="172">
        <v>80</v>
      </c>
      <c r="D30" s="169">
        <v>65</v>
      </c>
      <c r="J30" s="111">
        <v>3151</v>
      </c>
      <c r="K30" s="111" t="s">
        <v>135</v>
      </c>
      <c r="L30" s="111">
        <v>3151</v>
      </c>
    </row>
    <row r="31" spans="1:12" ht="12.75" customHeight="1" x14ac:dyDescent="0.25">
      <c r="A31" s="162"/>
      <c r="B31" s="162" t="s">
        <v>3</v>
      </c>
      <c r="C31" s="173">
        <v>110</v>
      </c>
      <c r="D31" s="173">
        <v>90</v>
      </c>
      <c r="J31" s="111">
        <v>3160</v>
      </c>
      <c r="K31" s="111" t="s">
        <v>136</v>
      </c>
      <c r="L31" s="111">
        <v>3160</v>
      </c>
    </row>
    <row r="32" spans="1:12" ht="14.25" x14ac:dyDescent="0.25">
      <c r="J32" s="111">
        <v>3170</v>
      </c>
      <c r="K32" s="111" t="s">
        <v>137</v>
      </c>
      <c r="L32" s="111">
        <v>3170</v>
      </c>
    </row>
    <row r="33" spans="10:12" ht="14.25" x14ac:dyDescent="0.25">
      <c r="J33" s="111">
        <v>3180</v>
      </c>
      <c r="K33" s="111" t="s">
        <v>138</v>
      </c>
      <c r="L33" s="111">
        <v>3180</v>
      </c>
    </row>
    <row r="34" spans="10:12" ht="14.25" x14ac:dyDescent="0.25">
      <c r="J34" s="111">
        <v>4100</v>
      </c>
      <c r="K34" s="111" t="s">
        <v>139</v>
      </c>
      <c r="L34" s="111">
        <v>4100</v>
      </c>
    </row>
    <row r="35" spans="10:12" ht="14.25" x14ac:dyDescent="0.25">
      <c r="J35" s="111">
        <v>4110</v>
      </c>
      <c r="K35" s="111" t="s">
        <v>140</v>
      </c>
      <c r="L35" s="111">
        <v>4110</v>
      </c>
    </row>
    <row r="36" spans="10:12" ht="14.25" x14ac:dyDescent="0.25">
      <c r="J36" s="111">
        <v>4120</v>
      </c>
      <c r="K36" s="111" t="s">
        <v>141</v>
      </c>
      <c r="L36" s="111">
        <v>4120</v>
      </c>
    </row>
    <row r="37" spans="10:12" ht="14.25" x14ac:dyDescent="0.25">
      <c r="J37" s="111">
        <v>4131</v>
      </c>
      <c r="K37" s="111" t="s">
        <v>142</v>
      </c>
      <c r="L37" s="111">
        <v>4131</v>
      </c>
    </row>
    <row r="38" spans="10:12" ht="14.25" x14ac:dyDescent="0.25">
      <c r="J38" s="111">
        <v>4140</v>
      </c>
      <c r="K38" s="111" t="s">
        <v>143</v>
      </c>
      <c r="L38" s="111">
        <v>4140</v>
      </c>
    </row>
    <row r="39" spans="10:12" ht="14.25" x14ac:dyDescent="0.25">
      <c r="J39" s="111">
        <v>4150</v>
      </c>
      <c r="K39" s="111" t="s">
        <v>144</v>
      </c>
      <c r="L39" s="111">
        <v>4150</v>
      </c>
    </row>
    <row r="40" spans="10:12" ht="14.25" x14ac:dyDescent="0.25">
      <c r="J40" s="111">
        <v>4160</v>
      </c>
      <c r="K40" s="111" t="s">
        <v>145</v>
      </c>
      <c r="L40" s="111">
        <v>4160</v>
      </c>
    </row>
    <row r="41" spans="10:12" ht="14.25" x14ac:dyDescent="0.25">
      <c r="J41" s="111">
        <v>4170</v>
      </c>
      <c r="K41" s="111" t="s">
        <v>146</v>
      </c>
      <c r="L41" s="111">
        <v>4170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33</vt:i4>
      </vt:variant>
    </vt:vector>
  </HeadingPairs>
  <TitlesOfParts>
    <vt:vector size="41" baseType="lpstr">
      <vt:lpstr>Anlage 1</vt:lpstr>
      <vt:lpstr>Berechnung Ernteverlust</vt:lpstr>
      <vt:lpstr>Plausibilisierung Futterbedarf</vt:lpstr>
      <vt:lpstr>Futterzukauf 2026</vt:lpstr>
      <vt:lpstr>Futterverkauf 2026</vt:lpstr>
      <vt:lpstr>Futterzukauf 2025</vt:lpstr>
      <vt:lpstr>Futterverkauf 2025</vt:lpstr>
      <vt:lpstr>Fördersätze</vt:lpstr>
      <vt:lpstr>Ämter</vt:lpstr>
      <vt:lpstr>'Anlage 1'!Druckbereich</vt:lpstr>
      <vt:lpstr>'Berechnung Ernteverlust'!Druckbereich</vt:lpstr>
      <vt:lpstr>Fördersätze!Druckbereich</vt:lpstr>
      <vt:lpstr>'Futterverkauf 2025'!Druckbereich</vt:lpstr>
      <vt:lpstr>'Futterverkauf 2026'!Druckbereich</vt:lpstr>
      <vt:lpstr>'Futterzukauf 2025'!Druckbereich</vt:lpstr>
      <vt:lpstr>'Futterzukauf 2026'!Druckbereich</vt:lpstr>
      <vt:lpstr>'Plausibilisierung Futterbedarf'!Druckbereich</vt:lpstr>
      <vt:lpstr>Erntekosten</vt:lpstr>
      <vt:lpstr>Ertrag25</vt:lpstr>
      <vt:lpstr>Ertrag26</vt:lpstr>
      <vt:lpstr>ErtragErwartet</vt:lpstr>
      <vt:lpstr>Fläche25</vt:lpstr>
      <vt:lpstr>Fläche26</vt:lpstr>
      <vt:lpstr>Fördersatz</vt:lpstr>
      <vt:lpstr>Futterkosten</vt:lpstr>
      <vt:lpstr>Futtermangel26</vt:lpstr>
      <vt:lpstr>MaxSchadenssumme</vt:lpstr>
      <vt:lpstr>MErnteersparnis</vt:lpstr>
      <vt:lpstr>MTMGehalt</vt:lpstr>
      <vt:lpstr>TK20bis100</vt:lpstr>
      <vt:lpstr>TK2bis20</vt:lpstr>
      <vt:lpstr>TKüber100</vt:lpstr>
      <vt:lpstr>Transport3</vt:lpstr>
      <vt:lpstr>Transportkosten</vt:lpstr>
      <vt:lpstr>TransportkostenF</vt:lpstr>
      <vt:lpstr>Verkauf25</vt:lpstr>
      <vt:lpstr>Verkauf26</vt:lpstr>
      <vt:lpstr>Verlust</vt:lpstr>
      <vt:lpstr>VerlustProzent</vt:lpstr>
      <vt:lpstr>Zukauf25</vt:lpstr>
      <vt:lpstr>ZulässigerVerkauf</vt:lpstr>
    </vt:vector>
  </TitlesOfParts>
  <Company>BITBW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Bader, Achim (LEL-SG)</dc:creator>
  <cp:lastModifiedBy>Butscher, Patricia (MLR)</cp:lastModifiedBy>
  <cp:lastPrinted>2026-10-15T15:47:36Z</cp:lastPrinted>
  <dcterms:created xsi:type="dcterms:W3CDTF">2026-08-27T13:20:48Z</dcterms:created>
  <dcterms:modified xsi:type="dcterms:W3CDTF">2026-10-22T10:58:01Z</dcterms:modified>
</cp:coreProperties>
</file>